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Notice" state="visible" r:id="rId4"/>
    <sheet sheetId="2" name="Émetteur" state="visible" r:id="rId5"/>
    <sheet sheetId="3" name="Clients" state="visible" r:id="rId6"/>
    <sheet sheetId="4" name="Attestations" state="visible" r:id="rId7"/>
    <sheet sheetId="5" name="Destinations" state="visible" r:id="rId8"/>
    <sheet sheetId="6" name="Attestation à imprimer" state="visible" r:id="rId9"/>
    <sheet sheetId="7" name="Attestations reçues" state="visible" r:id="rId10"/>
    <sheet sheetId="8" name="Listes" state="visible" r:id="rId11"/>
  </sheets>
  <definedNames>
    <definedName name="_xlnm.Print_Titles" localSheetId="3">'Attestations'!$1:$1</definedName>
    <definedName name="_xlnm.Print_Area" localSheetId="5">'Attestation à imprimer'!$A3:$H50</definedName>
    <definedName name="_xlnm.Print_Titles" localSheetId="6">'Attestations reçues'!$1:$1</definedName>
  </definedNames>
  <calcPr calcId="171027" fullCalcOnLoad="1"/>
</workbook>
</file>

<file path=xl/sharedStrings.xml><?xml version="1.0" encoding="utf-8"?>
<sst xmlns="http://schemas.openxmlformats.org/spreadsheetml/2006/main" count="294" uniqueCount="215">
  <si>
    <t>ATTESTATION DE VALORISATION DES DÉCHETS - MODÈLE 2026 (8 FLUX)</t>
  </si>
  <si>
    <t>Modèle gratuit Roméo Labs - romeolabs.app - Reproduit l'annexe I-B de l'arrêté du 21 décembre 2021, obligatoire depuis le 1er janvier 2026 (vérifié le 28 septembre 2026) - Licence CC BY 4.0.</t>
  </si>
  <si>
    <t/>
  </si>
  <si>
    <t>QUI FAIT QUOI</t>
  </si>
  <si>
    <t>Qui l'émet : les exploitants d'installation de valorisation et les intermédiaires (collecte, transport, tri, négoce, courtage, éco-organismes) qui ont pris en charge des déchets de papier/carton, métal, plastique, verre, textiles, bois, fractions minérales ou plâtre l'année précédente (Code de l'environnement, art. D. 543-284).</t>
  </si>
  <si>
    <t>À qui : au producteur ou au détenteur qui leur a remis ces déchets, chaque année avant le 31 mars, pour les déchets de l'année précédente. La voie électronique est admise. Les installations d'élimination qui ne valorisent rien n'en émettent pas.</t>
  </si>
  <si>
    <t>Qui est concerné côté producteur : ceux qui ne recourent pas au service de collecte des collectivités, et ceux qui y recourent en produisant plus de 1 100 litres de déchets par semaine, tous déchets confondus, sur l'implantation (art. D. 543-280). Chantiers exemptés : moins de 40 m² disponibles pour stocker les déchets, ou moins de 10 m³ de déchets sur toute la durée du chantier.</t>
  </si>
  <si>
    <t>SI VOUS ÉMETTEZ LES ATTESTATIONS (collecteur, centre de tri, installation)</t>
  </si>
  <si>
    <t>1. Onglet Émetteur : l'année des déchets, votre identité, votre qualité (exploitant ou intermédiaire) et, si vous êtes intermédiaire, votre récépissé de déclaration en préfecture. Une seule fois.</t>
  </si>
  <si>
    <t>2. Onglet Clients : vos producteurs et détenteurs. Une seule fois, puis au fil de l'eau.</t>
  </si>
  <si>
    <t>3. Onglet Attestations : une ligne par attestation, c'est-à-dire par client et par flux trié, ou par mélange collecté conjointement. Quantités en tonnes entières.</t>
  </si>
  <si>
    <t>4. Onglet Destinations : pour chaque attestation, les destinations finales du cadre 5 (flux, type d'installation, région ou pays, part en %). Le total fait 100 %, pertes et freinte exclues.</t>
  </si>
  <si>
    <t>5. La colonne Contrôles affiche « Prête » ou ce qu'il faut corriger. Ensuite, onglet Attestation à imprimer : choisissez le n°, l'attestation se remplit ; imprimez-la ou enregistrez-la en PDF, signez-la.</t>
  </si>
  <si>
    <t>Seules les cellules à fond bleu clair se remplissent.</t>
  </si>
  <si>
    <t>SI VOUS LES RECEVEZ (producteur ou détenteur)</t>
  </si>
  <si>
    <t>Onglet Attestations reçues : une ligne par prestataire et par flux. Le fichier date l'échéance, signale les attestations manquantes et vérifie les points qui rendent une attestation valable. Comparez le tonnage déclaré à celui de votre registre des déchets.</t>
  </si>
  <si>
    <t>À SAVOIR</t>
  </si>
  <si>
    <t>Le modèle ne se modifie pas : l'arrêté permet de l'intégrer dans tout document, à condition de ne changer ni ses informations ni leur agencement. L'onglet Attestation à imprimer le reproduit tel quel, y compris la coquille de son en-tête (« arrêté du JJ-MM-2018 ») : c'est le texte publié au Journal officiel.</t>
  </si>
  <si>
    <t>Bilan des masses : 4.B + 4.C = 4.A - 4.D. Tonnes arrondies sans décimale. Le plâtre n'est jamais collecté en mélange avec d'autres flux.</t>
  </si>
  <si>
    <t>Les attestations se délivrent en cascade : l'installation finale remet la sienne au centre de tri ou au collecteur, qui s'en sert avec son registre des déchets pour établir celle du producteur. L'arrêté conseille aux installations finales de délivrer les leurs dès le 31 janvier.</t>
  </si>
  <si>
    <t>LIMITES</t>
  </si>
  <si>
    <t>Le fichier ne transmet rien et ne vérifie pas la réalité de vos chiffres : il contrôle la cohérence de ce que vous saisissez. Un émetteur par fichier. Huit lignes de destination s'impriment par attestation. Les données pré-remplies sont fictives : effacez-les.</t>
  </si>
  <si>
    <t>SOURCES : Légifrance (Code de l'environnement, art. D. 543-280 et D. 543-284 ; arrêté du 21 décembre 2021, art. 2 et annexes I-B, II et III, JO du 30 janvier 2022). Suivre ses collectes depuis le terrain : tryromeo.com</t>
  </si>
  <si>
    <t>ÉMETTEUR DES ATTESTATIONS - cadre 1, repris sur chaque attestation</t>
  </si>
  <si>
    <t>Année des déchets (N)</t>
  </si>
  <si>
    <t>Année de prise en charge ; attestations remises avant le 31 mars de N + 1.</t>
  </si>
  <si>
    <t>Raison sociale</t>
  </si>
  <si>
    <t>Collecte Exemple SAS</t>
  </si>
  <si>
    <t>Adresse</t>
  </si>
  <si>
    <t>3 rue de l'Exemple, 34000 Montpellier</t>
  </si>
  <si>
    <t>N° SIRET</t>
  </si>
  <si>
    <t>902 345 678 00014</t>
  </si>
  <si>
    <t>Tél</t>
  </si>
  <si>
    <t>04 00 00 00 00</t>
  </si>
  <si>
    <t>Mél ou Fax</t>
  </si>
  <si>
    <t>attestations@exemple.fr</t>
  </si>
  <si>
    <t>Personne à contacter</t>
  </si>
  <si>
    <t>Service clients</t>
  </si>
  <si>
    <t>Libre : pas forcément le représentant légal.</t>
  </si>
  <si>
    <t>Qualité de l'émetteur (liste)</t>
  </si>
  <si>
    <t>Intermédiaire</t>
  </si>
  <si>
    <t>Exploitant d'une installation de valorisation, ou Intermédiaire (collecte, tri, négoce, courtage, éco-organisme).</t>
  </si>
  <si>
    <t>Récépissé n° (1.A, si intermédiaire)</t>
  </si>
  <si>
    <t>C-34-2025-0042</t>
  </si>
  <si>
    <t>Déclaration en préfecture, art. R. 541-50 et R. 541-55.</t>
  </si>
  <si>
    <t>Département (1.A)</t>
  </si>
  <si>
    <t>34 - Hérault</t>
  </si>
  <si>
    <t>Celui du siège social, à défaut du domicile du déclarant.</t>
  </si>
  <si>
    <t>Type d'activité déclarée en préfecture (1.A)</t>
  </si>
  <si>
    <t>Collecte et transport de déchets</t>
  </si>
  <si>
    <t>Collecte ou transport pour une attestation au producteur ; négoce ou courtage pour un détenteur.</t>
  </si>
  <si>
    <t>Date limite de validité du récépissé (1.A)</t>
  </si>
  <si>
    <t>Signataire des attestations (cadre 6)</t>
  </si>
  <si>
    <t>C. Exemple, responsable d'exploitation</t>
  </si>
  <si>
    <t>Nom et fonction ; modifiable attestation par attestation.</t>
  </si>
  <si>
    <t>Complétude de l'émetteur</t>
  </si>
  <si>
    <t>Nom ou raison sociale</t>
  </si>
  <si>
    <t>Producteur ou détenteur du déchet (liste)</t>
  </si>
  <si>
    <t>Menuiserie Exemple SAS</t>
  </si>
  <si>
    <t>12 rue des Artisans, 69100 Villeurbanne</t>
  </si>
  <si>
    <t>812 345 678 00021</t>
  </si>
  <si>
    <t>04 00 00 00 01</t>
  </si>
  <si>
    <t>qse@exemple.fr</t>
  </si>
  <si>
    <t>Responsable QSE</t>
  </si>
  <si>
    <t>Producteur du déchet</t>
  </si>
  <si>
    <t>Garage du Centre (exemple)</t>
  </si>
  <si>
    <t>8 avenue de la Gare, 34000 Montpellier</t>
  </si>
  <si>
    <t>733 111 222 00018</t>
  </si>
  <si>
    <t>04 00 00 00 02</t>
  </si>
  <si>
    <t>contact@exemple.fr</t>
  </si>
  <si>
    <t>Gérant</t>
  </si>
  <si>
    <t>N° d'attestation (unique, libre)</t>
  </si>
  <si>
    <t>Client : producteur ou détenteur (liste)</t>
  </si>
  <si>
    <t>3.A Dénomination usuelle des déchets</t>
  </si>
  <si>
    <t>3.B Triés ou 3.C Collectés conjointement</t>
  </si>
  <si>
    <t>3.D Papier/carton</t>
  </si>
  <si>
    <t>3.D Métal</t>
  </si>
  <si>
    <t>3.D Plastique</t>
  </si>
  <si>
    <t>3.D Verre</t>
  </si>
  <si>
    <t>3.D Textiles</t>
  </si>
  <si>
    <t>3.D Bois</t>
  </si>
  <si>
    <t>3.D Fractions minérales</t>
  </si>
  <si>
    <t>3.D Plâtre</t>
  </si>
  <si>
    <t>4.A Collectées ou réceptionnées (t)</t>
  </si>
  <si>
    <t>4.A pesées ou estimées</t>
  </si>
  <si>
    <t>Case 4.B (transférées) et/ou 4.C (valorisées)</t>
  </si>
  <si>
    <t>4.B / 4.C quantité (t)</t>
  </si>
  <si>
    <t>4.B / 4.C pesées ou estimées</t>
  </si>
  <si>
    <t>4.D Pertes et freinte (t)</t>
  </si>
  <si>
    <t>4.D pesées ou estimées</t>
  </si>
  <si>
    <t>Date de signature</t>
  </si>
  <si>
    <t>Signataire (vide = celui de l'onglet Émetteur)</t>
  </si>
  <si>
    <t>Cadre 5 : total des répartitions (%)</t>
  </si>
  <si>
    <t>Contrôles</t>
  </si>
  <si>
    <t>A-2026-001</t>
  </si>
  <si>
    <t>Cartons d'emballages</t>
  </si>
  <si>
    <t>Triés</t>
  </si>
  <si>
    <t>Oui</t>
  </si>
  <si>
    <t>Pesées</t>
  </si>
  <si>
    <t>4.B Transférées</t>
  </si>
  <si>
    <t>Estimées</t>
  </si>
  <si>
    <t>A-2026-002</t>
  </si>
  <si>
    <t>Chutes de bois non traité</t>
  </si>
  <si>
    <t>A-2026-003</t>
  </si>
  <si>
    <t>Emballages et papiers</t>
  </si>
  <si>
    <t>Collectés conjointement</t>
  </si>
  <si>
    <t>N° d'attestation (liste)</t>
  </si>
  <si>
    <t>Flux de déchet</t>
  </si>
  <si>
    <t>Type d'installation de valorisation matière, de valorisation énergétique ou élimination</t>
  </si>
  <si>
    <t>Localisation (région, ou pays si étranger)</t>
  </si>
  <si>
    <t>Répartition (en %)</t>
  </si>
  <si>
    <t>Rang (calcul)</t>
  </si>
  <si>
    <t>Papier/carton</t>
  </si>
  <si>
    <t>Papèterie</t>
  </si>
  <si>
    <t>Occitanie</t>
  </si>
  <si>
    <t>Refus de tri</t>
  </si>
  <si>
    <t>Installation d'incinération avec valorisation énergétique</t>
  </si>
  <si>
    <t>Bois</t>
  </si>
  <si>
    <t>Panneautier</t>
  </si>
  <si>
    <t>Nouvelle-Aquitaine</t>
  </si>
  <si>
    <t>Production d'énergie à partir de CSR</t>
  </si>
  <si>
    <t>Plastique</t>
  </si>
  <si>
    <t>Installation de recyclage</t>
  </si>
  <si>
    <t>Auvergne-Rhône-Alpes</t>
  </si>
  <si>
    <t>Métal</t>
  </si>
  <si>
    <t>Affinerie</t>
  </si>
  <si>
    <t>Espagne</t>
  </si>
  <si>
    <t>Installation de stockage</t>
  </si>
  <si>
    <t>Attestation à afficher (n°) :</t>
  </si>
  <si>
    <t>Seul le cadre ci-dessous s'imprime (lignes 3 à 50). Modèle de l'annexe I-B de l'arrêté du 21 décembre 2021 : n'en changez ni les informations ni l'agencement. Tout se remplit depuis les onglets Émetteur, Clients, Attestations et Destinations.</t>
  </si>
  <si>
    <t>Attestation de valorisation de déchets de papier/carton, métal, plastique, verre, textiles, bois, fractions minérales et plâtre prévue par l'article D. 543-284 du code de l'environnement</t>
  </si>
  <si>
    <t>(Modèle défini par l'arrêté du JJ-MM-2018 publié au J.O.R.F n°)</t>
  </si>
  <si>
    <t>1. Emetteur de l'attestation</t>
  </si>
  <si>
    <t>Exploitant d'une installation de valorisation</t>
  </si>
  <si>
    <t>ou</t>
  </si>
  <si>
    <t>Intermédiaire assurant une activité de collecte, de tri, de négoce de déchets en vue de leur valorisation ou de leur élimination</t>
  </si>
  <si>
    <t>1.A</t>
  </si>
  <si>
    <t>Date de limite de validité :</t>
  </si>
  <si>
    <t>2. Origine des déchets</t>
  </si>
  <si>
    <t>Détenteur du déchet (y compris intermédiaire et prestataire de gestion des déchets)</t>
  </si>
  <si>
    <t>3. Flux de déchets pris en charge</t>
  </si>
  <si>
    <t>3.D</t>
  </si>
  <si>
    <t>Déchet de papier/carton :</t>
  </si>
  <si>
    <t>Déchet de métal :</t>
  </si>
  <si>
    <t>Déchet de plastique :</t>
  </si>
  <si>
    <t>Déchet de verre :</t>
  </si>
  <si>
    <t>Déchet de textiles :</t>
  </si>
  <si>
    <t>Déchet de bois :</t>
  </si>
  <si>
    <t>Déchet de fractions minérales :</t>
  </si>
  <si>
    <t>Déchet de plâtre :</t>
  </si>
  <si>
    <t>4. Quantités de déchets prises en charge par l'émetteur de l'attestation (exprimées en tonne)</t>
  </si>
  <si>
    <t>Modalité de quantification :</t>
  </si>
  <si>
    <t>4.A</t>
  </si>
  <si>
    <t>4.B</t>
  </si>
  <si>
    <t>4.C</t>
  </si>
  <si>
    <t>4.D</t>
  </si>
  <si>
    <t>5. Destinations finales de traitement des déchets</t>
  </si>
  <si>
    <t>(Indiquer, par flux de déchets et pour chaque localisation, les types d'installations au sein desquelles les déchets pris en charge par l'émetteur de l'attestation ont été effectivement valorisés ou éliminés, la localisation (région ou, pour l'étranger, pays de destination) ainsi que la répartition en pourcentage. Pour chaque ligne, la répartition en pourcentage est égale à la quantité de déchets traités par le type d'installation identifié et situé dans la localisation identifiée divisée par le total des déchets pris en charge par l'émetteur de l'attestation, duquel est retiré les pertes et freinte de l'émetteur. A noter, l'émetteur de l'attestation doit prendre en compte les informations reçues concernant les étapes ultérieures de traitement pour le remplissage de ce cadre. Pour cela il se base sur les informations transmises par les attestations qu'il a reçues.)</t>
  </si>
  <si>
    <t>Localisation (région(s), pays si étranger)</t>
  </si>
  <si>
    <t>6.  Nom du signataire, date et signature de l'émetteur de l'attestation :</t>
  </si>
  <si>
    <t>Date :</t>
  </si>
  <si>
    <t>Signature :</t>
  </si>
  <si>
    <t>Prestataire qui doit l'émettre</t>
  </si>
  <si>
    <t>Flux concerné(s)</t>
  </si>
  <si>
    <t>Année des déchets</t>
  </si>
  <si>
    <t>À recevoir au plus tard le</t>
  </si>
  <si>
    <t>Reçue le</t>
  </si>
  <si>
    <t>Modèle 2026 : 8 flux, textiles compris</t>
  </si>
  <si>
    <t>Émetteur identifié : SIRET, récépissé si intermédiaire</t>
  </si>
  <si>
    <t>Tonnes sans décimale</t>
  </si>
  <si>
    <t>Bilan : 4.B + 4.C = 4.A - 4.D</t>
  </si>
  <si>
    <t>Cadre 5 : répartition totale de 100 %</t>
  </si>
  <si>
    <t>Signée et datée</t>
  </si>
  <si>
    <t>Tonnes collectées selon l'attestation (4.A)</t>
  </si>
  <si>
    <t>Tonnes selon votre registre des déchets</t>
  </si>
  <si>
    <t>Écart attestation / registre</t>
  </si>
  <si>
    <t>Statut</t>
  </si>
  <si>
    <t>Relancé le</t>
  </si>
  <si>
    <t>Observations</t>
  </si>
  <si>
    <t>Transports Vert 42</t>
  </si>
  <si>
    <t>Centre de tri Métropole</t>
  </si>
  <si>
    <t>Emballages en mélange</t>
  </si>
  <si>
    <t>Non</t>
  </si>
  <si>
    <t>Modèle de 2018 à 5 flux : redemander le modèle 2026</t>
  </si>
  <si>
    <t>Recyclat SA</t>
  </si>
  <si>
    <t>Flux de déchet (cadre 5)</t>
  </si>
  <si>
    <t>Types d'installation (termes conseillés par la notice)</t>
  </si>
  <si>
    <t>Régions (ou pays si étranger)</t>
  </si>
  <si>
    <t>Cartonnerie</t>
  </si>
  <si>
    <t>Bourgogne-Franche-Comté</t>
  </si>
  <si>
    <t>Aciérie</t>
  </si>
  <si>
    <t>Bretagne</t>
  </si>
  <si>
    <t>Verre</t>
  </si>
  <si>
    <t>Centre-Val de Loire</t>
  </si>
  <si>
    <t>Textiles</t>
  </si>
  <si>
    <t>Régénérateur</t>
  </si>
  <si>
    <t>Corse</t>
  </si>
  <si>
    <t>Plasturgiste</t>
  </si>
  <si>
    <t>Grand Est</t>
  </si>
  <si>
    <t>Fractions minérales</t>
  </si>
  <si>
    <t>Hauts-de-France</t>
  </si>
  <si>
    <t>Plâtre</t>
  </si>
  <si>
    <t>Île-de-France</t>
  </si>
  <si>
    <t>Verrerie</t>
  </si>
  <si>
    <t>Normandie</t>
  </si>
  <si>
    <t>Résidus de l'opération de recyclage</t>
  </si>
  <si>
    <t>Installation d'incinération</t>
  </si>
  <si>
    <t>Pays de la Loire</t>
  </si>
  <si>
    <t>Provence-Alpes-Côte d'Azur</t>
  </si>
  <si>
    <t>Guadeloupe</t>
  </si>
  <si>
    <t>Martinique</t>
  </si>
  <si>
    <t>Guyane</t>
  </si>
  <si>
    <t>La Réunion</t>
  </si>
  <si>
    <t>Mayotte</t>
  </si>
  <si>
    <t>Étranger : indiquer le pays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</si>
</sst>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0.0"/>
    <numFmt numFmtId="166" formatCode="&quot;: &quot;0&quot; t&quot;"/>
    <numFmt numFmtId="167" formatCode="0.0&quot; %&quot;"/>
  </numFmts>
  <fonts count="20" x14ac:knownFonts="1">
    <font>
      <color theme="1"/>
      <family val="2"/>
      <scheme val="minor"/>
      <sz val="11"/>
      <name val="Calibri"/>
    </font>
    <font>
      <b/>
      <color rgb="FF1A2230"/>
      <sz val="16"/>
    </font>
    <font>
      <color rgb="FF333A47"/>
      <sz val="11"/>
    </font>
    <font>
      <b/>
      <color rgb="FF1A2230"/>
      <sz val="12"/>
    </font>
    <font>
      <color rgb="FF333A47"/>
      <sz val="10"/>
    </font>
    <font>
      <b/>
      <color rgb="FF1A2230"/>
      <sz val="13"/>
    </font>
    <font>
      <b/>
    </font>
    <font>
      <i/>
      <color rgb="FF6B7280"/>
      <sz val="9"/>
    </font>
    <font>
      <b/>
      <color rgb="FFFFFFFF"/>
      <sz val="11"/>
    </font>
    <font>
      <b/>
      <color rgb="FF111111"/>
      <sz val="11"/>
      <name val="Arial"/>
    </font>
    <font>
      <b/>
      <sz val="11"/>
    </font>
    <font>
      <b/>
      <color rgb="FF111111"/>
      <sz val="9"/>
      <name val="Arial"/>
    </font>
    <font>
      <color rgb="FF111111"/>
      <sz val="9"/>
      <name val="Arial"/>
    </font>
    <font>
      <i/>
      <color rgb="FF6B7280"/>
      <sz val="8"/>
      <name val="Arial"/>
    </font>
    <font>
      <b/>
      <color rgb="FF111111"/>
      <sz val="9.5"/>
      <name val="Arial"/>
    </font>
    <font>
      <i/>
      <color rgb="FF111111"/>
      <sz val="8.5"/>
      <name val="Arial"/>
    </font>
    <font>
      <color rgb="FF111111"/>
      <sz val="11"/>
      <name val="Arial"/>
    </font>
    <font>
      <color rgb="FF111111"/>
      <sz val="8"/>
      <name val="Arial"/>
    </font>
    <font>
      <i/>
      <color rgb="FF111111"/>
      <sz val="7.5"/>
      <name val="Arial"/>
    </font>
    <font>
      <b/>
      <color rgb="FF111111"/>
      <sz val="8.5"/>
      <name val="Arial"/>
    </font>
  </fonts>
  <fills count="6">
    <fill>
      <patternFill patternType="none"/>
    </fill>
    <fill>
      <patternFill patternType="gray125"/>
    </fill>
    <fill>
      <patternFill patternType="solid">
        <fgColor rgb="FFE8F0FE"/>
      </patternFill>
    </fill>
    <fill>
      <patternFill patternType="solid">
        <fgColor rgb="FF1A2230"/>
      </patternFill>
    </fill>
    <fill>
      <patternFill patternType="solid">
        <fgColor rgb="FFB9C2D0"/>
      </patternFill>
    </fill>
    <fill>
      <patternFill patternType="solid">
        <fgColor rgb="FFD9D9D9"/>
      </patternFill>
    </fill>
  </fills>
  <borders count="12">
    <border>
      <left/>
      <right/>
      <top/>
      <bottom/>
      <diagonal/>
    </border>
    <border>
      <left style="thin">
        <color rgb="FFD0D5DD"/>
      </left>
      <right style="thin">
        <color rgb="FFD0D5DD"/>
      </right>
      <top style="thin">
        <color rgb="FFD0D5DD"/>
      </top>
      <bottom style="thin">
        <color rgb="FFD0D5DD"/>
      </bottom>
      <diagonal/>
    </border>
    <border>
      <left style="thin">
        <color rgb="FF333333"/>
      </left>
      <right style="thin">
        <color rgb="FF333333"/>
      </right>
      <top style="thin">
        <color rgb="FF333333"/>
      </top>
      <bottom/>
      <diagonal/>
    </border>
    <border>
      <left style="thin">
        <color rgb="FF333333"/>
      </left>
      <right style="thin">
        <color rgb="FF333333"/>
      </right>
      <top/>
      <bottom/>
      <diagonal/>
    </border>
    <border>
      <left style="thin">
        <color rgb="FF333333"/>
      </left>
      <right/>
      <top style="thin">
        <color rgb="FF333333"/>
      </top>
      <bottom/>
      <diagonal/>
    </border>
    <border>
      <left/>
      <right style="thin">
        <color rgb="FF333333"/>
      </right>
      <top style="thin">
        <color rgb="FF333333"/>
      </top>
      <bottom/>
      <diagonal/>
    </border>
    <border>
      <left style="thin">
        <color rgb="FF333333"/>
      </left>
      <right/>
      <top/>
      <bottom/>
      <diagonal/>
    </border>
    <border>
      <left/>
      <right style="thin">
        <color rgb="FF333333"/>
      </right>
      <top/>
      <bottom/>
      <diagonal/>
    </border>
    <border>
      <left style="thin">
        <color rgb="FF333333"/>
      </left>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style="thin">
        <color rgb="FF333333"/>
      </left>
      <right/>
      <top/>
      <bottom style="thin">
        <color rgb="FF333333"/>
      </bottom>
      <diagonal/>
    </border>
    <border>
      <left style="thin">
        <color rgb="FF333333"/>
      </left>
      <right style="thin">
        <color rgb="FF333333"/>
      </right>
      <top/>
      <bottom style="thin">
        <color rgb="FF333333"/>
      </bottom>
      <diagonal/>
    </border>
  </borders>
  <cellStyleXfs count="1">
    <xf numFmtId="0" fontId="0" fillId="0" borderId="0"/>
  </cellStyleXfs>
  <cellXfs count="4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0" borderId="1" xfId="0" applyFont="1" applyBorder="1"/>
    <xf numFmtId="0" fontId="0" fillId="2" borderId="1" xfId="0" applyFill="1" applyBorder="1" applyAlignment="1" applyProtection="1">
      <alignment vertical="top" wrapText="1"/>
      <protection locked="0"/>
    </xf>
    <xf numFmtId="0" fontId="7" fillId="0" borderId="0" xfId="0" applyFont="1" applyAlignment="1">
      <alignment vertical="top" wrapText="1"/>
    </xf>
    <xf numFmtId="164" fontId="0" fillId="2" borderId="1" xfId="0" applyNumberFormat="1" applyFill="1" applyBorder="1" applyAlignment="1" applyProtection="1">
      <alignment vertical="top" wrapText="1"/>
      <protection locked="0"/>
    </xf>
    <xf numFmtId="0" fontId="0" fillId="0" borderId="1" xfId="0" applyBorder="1" applyAlignment="1">
      <alignment vertical="top"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0" fillId="2" borderId="1" xfId="0" applyFill="1" applyBorder="1" applyAlignment="1" applyProtection="1">
      <alignment horizontal="center" vertical="top"/>
      <protection locked="0"/>
    </xf>
    <xf numFmtId="165" fontId="0" fillId="0" borderId="1" xfId="0" applyNumberFormat="1" applyBorder="1" applyAlignment="1" applyProtection="1">
      <alignment horizontal="center" vertical="top"/>
    </xf>
    <xf numFmtId="0" fontId="0" fillId="0" borderId="1" xfId="0" applyBorder="1" applyAlignment="1" applyProtection="1">
      <alignment vertical="top" wrapText="1"/>
    </xf>
    <xf numFmtId="165" fontId="0" fillId="2" borderId="1" xfId="0" applyNumberFormat="1" applyFill="1" applyBorder="1" applyAlignment="1" applyProtection="1">
      <alignment vertical="top" wrapText="1"/>
      <protection locked="0"/>
    </xf>
    <xf numFmtId="0" fontId="9" fillId="0" borderId="0" xfId="0" applyFont="1" applyAlignment="1">
      <alignment vertical="center" wrapText="1"/>
    </xf>
    <xf numFmtId="0" fontId="10" fillId="2" borderId="1" xfId="0" applyFont="1" applyFill="1" applyBorder="1" applyAlignment="1" applyProtection="1">
      <alignment vertical="top" wrapText="1"/>
      <protection locked="0"/>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4"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4" fillId="5" borderId="2" xfId="0" applyFont="1" applyFill="1" applyBorder="1" applyAlignment="1">
      <alignment vertical="center" wrapText="1"/>
    </xf>
    <xf numFmtId="0" fontId="12" fillId="0" borderId="6" xfId="0" applyFont="1" applyBorder="1" applyAlignment="1">
      <alignment vertical="center" wrapText="1"/>
    </xf>
    <xf numFmtId="0" fontId="16" fillId="0" borderId="0" xfId="0" applyFont="1" applyAlignment="1">
      <alignment horizontal="center" vertical="center" wrapText="1"/>
    </xf>
    <xf numFmtId="0" fontId="12" fillId="0" borderId="7" xfId="0" applyFont="1" applyBorder="1" applyAlignment="1">
      <alignment vertical="center" wrapText="1"/>
    </xf>
    <xf numFmtId="0" fontId="12" fillId="0" borderId="0" xfId="0" applyFont="1" applyAlignment="1">
      <alignment horizontal="center" vertical="center" wrapText="1"/>
    </xf>
    <xf numFmtId="0" fontId="0" fillId="0" borderId="7" xfId="0" applyBorder="1"/>
    <xf numFmtId="0" fontId="0" fillId="0" borderId="6" xfId="0" applyBorder="1"/>
    <xf numFmtId="164" fontId="17" fillId="0" borderId="7" xfId="0" applyNumberFormat="1" applyFont="1" applyBorder="1" applyAlignment="1">
      <alignment vertical="center" wrapText="1"/>
    </xf>
    <xf numFmtId="0" fontId="12" fillId="0" borderId="3" xfId="0" applyFont="1" applyBorder="1" applyAlignment="1">
      <alignment vertical="center" wrapText="1"/>
    </xf>
    <xf numFmtId="0" fontId="16" fillId="0" borderId="7" xfId="0" applyFont="1" applyBorder="1" applyAlignment="1">
      <alignment horizontal="center" vertical="center" wrapText="1"/>
    </xf>
    <xf numFmtId="0" fontId="17" fillId="0" borderId="6" xfId="0" applyFont="1" applyBorder="1" applyAlignment="1">
      <alignment vertical="center" wrapText="1"/>
    </xf>
    <xf numFmtId="166" fontId="12" fillId="0" borderId="0" xfId="0" applyNumberFormat="1" applyFont="1" applyAlignment="1">
      <alignment horizontal="center" vertical="center" wrapText="1"/>
    </xf>
    <xf numFmtId="0" fontId="18" fillId="0" borderId="3" xfId="0" applyFont="1" applyBorder="1" applyAlignment="1">
      <alignment vertical="top"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2" fillId="0" borderId="10" xfId="0" applyFont="1" applyBorder="1" applyAlignment="1">
      <alignment vertical="center" wrapText="1"/>
    </xf>
    <xf numFmtId="167" fontId="12" fillId="0" borderId="11" xfId="0" applyNumberFormat="1" applyFont="1" applyBorder="1" applyAlignment="1">
      <alignment horizontal="center" vertical="center" wrapText="1"/>
    </xf>
    <xf numFmtId="0" fontId="12" fillId="0" borderId="0" xfId="0" applyFont="1" applyAlignment="1">
      <alignment horizontal="right" vertical="center" wrapText="1"/>
    </xf>
    <xf numFmtId="164" fontId="12" fillId="0" borderId="0" xfId="0" applyNumberFormat="1" applyFont="1" applyAlignment="1">
      <alignment vertical="center" wrapText="1"/>
    </xf>
    <xf numFmtId="0" fontId="12" fillId="0" borderId="11" xfId="0" applyFont="1" applyBorder="1" applyAlignment="1">
      <alignment vertical="center" wrapText="1"/>
    </xf>
    <xf numFmtId="164" fontId="0" fillId="0" borderId="1" xfId="0" applyNumberFormat="1" applyBorder="1" applyAlignment="1" applyProtection="1">
      <alignment vertical="top" wrapText="1"/>
    </xf>
    <xf numFmtId="9" fontId="0" fillId="0" borderId="1" xfId="0" applyNumberFormat="1" applyBorder="1" applyAlignment="1" applyProtection="1">
      <alignment horizontal="center" vertical="top"/>
    </xf>
  </cellXfs>
  <cellStyles count="1">
    <cellStyle name="Normal" xfId="0" builtinId="0"/>
  </cellStyles>
  <dxfs count="16">
    <dxf>
      <font>
        <b/>
        <color rgb="FF1F7A44"/>
      </font>
      <fill>
        <patternFill patternType="solid">
          <bgColor rgb="FFCDEBD8"/>
        </patternFill>
      </fill>
    </dxf>
    <dxf>
      <font>
        <b/>
        <color rgb="FF8A5A00"/>
      </font>
      <fill>
        <patternFill patternType="solid">
          <bgColor rgb="FFFDF2DC"/>
        </patternFill>
      </fill>
    </dxf>
    <dxf>
      <font>
        <b/>
        <color rgb="FF1F7A44"/>
      </font>
      <fill>
        <patternFill patternType="solid">
          <bgColor rgb="FFCDEBD8"/>
        </patternFill>
      </fill>
    </dxf>
    <dxf>
      <font>
        <b/>
        <color rgb="FF8A5A00"/>
      </font>
      <fill>
        <patternFill patternType="solid">
          <bgColor rgb="FFFDF2DC"/>
        </patternFill>
      </fill>
    </dxf>
    <dxf>
      <font>
        <b/>
        <color rgb="FF8A5A00"/>
      </font>
      <fill>
        <patternFill patternType="solid">
          <bgColor rgb="FFFDF2DC"/>
        </patternFill>
      </fill>
    </dxf>
    <dxf>
      <font>
        <b/>
        <color rgb="FF1F7A44"/>
      </font>
      <fill>
        <patternFill patternType="solid">
          <bgColor rgb="FFCDEBD8"/>
        </patternFill>
      </fill>
    </dxf>
    <dxf>
      <font>
        <b/>
        <color rgb="FF8A5A00"/>
      </font>
      <fill>
        <patternFill patternType="solid">
          <bgColor rgb="FFFDF2DC"/>
        </patternFill>
      </fill>
    </dxf>
    <dxf>
      <font>
        <b/>
        <color rgb="FF1F7A44"/>
      </font>
      <fill>
        <patternFill patternType="solid">
          <bgColor rgb="FFCDEBD8"/>
        </patternFill>
      </fill>
    </dxf>
    <dxf>
      <font>
        <b/>
        <color rgb="FF9C0006"/>
      </font>
      <fill>
        <patternFill patternType="solid">
          <bgColor rgb="FFFFC7CE"/>
        </patternFill>
      </fill>
    </dxf>
    <dxf>
      <font>
        <b/>
        <color rgb="FF8A5A00"/>
      </font>
      <fill>
        <patternFill patternType="solid">
          <bgColor rgb="FFFDF2DC"/>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B1:B27"/>
  <sheetViews>
    <sheetView workbookViewId="0" showGridLines="0"/>
  </sheetViews>
  <sheetFormatPr defaultRowHeight="15" outlineLevelRow="0" outlineLevelCol="0" x14ac:dyDescent="55"/>
  <cols>
    <col min="1" max="1" width="3" customWidth="1"/>
    <col min="2" max="2" width="110" customWidth="1"/>
  </cols>
  <sheetData>
    <row r="1" ht="24" customHeight="1" spans="2:2" x14ac:dyDescent="0.25">
      <c r="B1" s="1" t="s">
        <v>0</v>
      </c>
    </row>
    <row r="2" spans="2:2" x14ac:dyDescent="0.25">
      <c r="B2" s="2" t="s">
        <v>1</v>
      </c>
    </row>
    <row r="3" spans="2:2" x14ac:dyDescent="0.25">
      <c r="B3" s="2" t="s">
        <v>2</v>
      </c>
    </row>
    <row r="4" spans="2:2" x14ac:dyDescent="0.25">
      <c r="B4" s="3" t="s">
        <v>3</v>
      </c>
    </row>
    <row r="5" spans="2:2" x14ac:dyDescent="0.25">
      <c r="B5" s="2" t="s">
        <v>4</v>
      </c>
    </row>
    <row r="6" spans="2:2" x14ac:dyDescent="0.25">
      <c r="B6" s="2" t="s">
        <v>5</v>
      </c>
    </row>
    <row r="7" spans="2:2" x14ac:dyDescent="0.25">
      <c r="B7" s="2" t="s">
        <v>6</v>
      </c>
    </row>
    <row r="8" spans="2:2" x14ac:dyDescent="0.25">
      <c r="B8" s="2" t="s">
        <v>2</v>
      </c>
    </row>
    <row r="9" spans="2:2" x14ac:dyDescent="0.25">
      <c r="B9" s="3" t="s">
        <v>7</v>
      </c>
    </row>
    <row r="10" spans="2:2" x14ac:dyDescent="0.25">
      <c r="B10" s="2" t="s">
        <v>8</v>
      </c>
    </row>
    <row r="11" spans="2:2" x14ac:dyDescent="0.25">
      <c r="B11" s="2" t="s">
        <v>9</v>
      </c>
    </row>
    <row r="12" spans="2:2" x14ac:dyDescent="0.25">
      <c r="B12" s="2" t="s">
        <v>10</v>
      </c>
    </row>
    <row r="13" spans="2:2" x14ac:dyDescent="0.25">
      <c r="B13" s="2" t="s">
        <v>11</v>
      </c>
    </row>
    <row r="14" spans="2:2" x14ac:dyDescent="0.25">
      <c r="B14" s="2" t="s">
        <v>12</v>
      </c>
    </row>
    <row r="15" spans="2:2" x14ac:dyDescent="0.25">
      <c r="B15" s="2" t="s">
        <v>13</v>
      </c>
    </row>
    <row r="16" spans="2:2" x14ac:dyDescent="0.25">
      <c r="B16" s="2" t="s">
        <v>2</v>
      </c>
    </row>
    <row r="17" spans="2:2" x14ac:dyDescent="0.25">
      <c r="B17" s="3" t="s">
        <v>14</v>
      </c>
    </row>
    <row r="18" spans="2:2" x14ac:dyDescent="0.25">
      <c r="B18" s="2" t="s">
        <v>15</v>
      </c>
    </row>
    <row r="19" spans="2:2" x14ac:dyDescent="0.25">
      <c r="B19" s="2" t="s">
        <v>2</v>
      </c>
    </row>
    <row r="20" spans="2:2" x14ac:dyDescent="0.25">
      <c r="B20" s="3" t="s">
        <v>16</v>
      </c>
    </row>
    <row r="21" spans="2:2" x14ac:dyDescent="0.25">
      <c r="B21" s="2" t="s">
        <v>17</v>
      </c>
    </row>
    <row r="22" spans="2:2" x14ac:dyDescent="0.25">
      <c r="B22" s="2" t="s">
        <v>18</v>
      </c>
    </row>
    <row r="23" spans="2:2" x14ac:dyDescent="0.25">
      <c r="B23" s="2" t="s">
        <v>19</v>
      </c>
    </row>
    <row r="24" spans="2:2" x14ac:dyDescent="0.25">
      <c r="B24" s="2" t="s">
        <v>2</v>
      </c>
    </row>
    <row r="25" spans="2:2" x14ac:dyDescent="0.25">
      <c r="B25" s="3" t="s">
        <v>20</v>
      </c>
    </row>
    <row r="26" spans="2:2" x14ac:dyDescent="0.25">
      <c r="B26" s="4" t="s">
        <v>21</v>
      </c>
    </row>
    <row r="27" spans="2:2" x14ac:dyDescent="0.25">
      <c r="B27" s="4" t="s">
        <v>22</v>
      </c>
    </row>
  </sheetData>
  <sheetProtection sheet="1" formatColumns="0" formatRows="0" autoFilter="0"/>
  <pageMargins left="0.7" right="0.7" top="0.75" bottom="0.75" header="0.3" footer="0.3"/>
  <pageSetup orientation="portrait" horizontalDpi="4294967295" verticalDpi="4294967295" scale="100" fitToWidth="1" fitToHeight="1"/>
  <headerFooter>
    <oddFooter>&amp;LAttestation de valorisation - modèle Roméo Labs, romeolabs.app (CC BY 4.0)&amp;CPage &amp;P / &amp;N&amp;RSuivi terrain : tryromeo.com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A1:C17"/>
  <sheetViews>
    <sheetView workbookViewId="0" showGridLines="0"/>
  </sheetViews>
  <sheetFormatPr defaultRowHeight="15" outlineLevelRow="0" outlineLevelCol="0" x14ac:dyDescent="55"/>
  <cols>
    <col min="1" max="1" width="40" customWidth="1"/>
    <col min="2" max="2" width="44" customWidth="1"/>
    <col min="3" max="3" width="60" customWidth="1"/>
  </cols>
  <sheetData>
    <row r="1" spans="1:1" x14ac:dyDescent="0.25">
      <c r="A1" s="5" t="s">
        <v>23</v>
      </c>
    </row>
    <row r="3" spans="1:3" x14ac:dyDescent="0.25">
      <c r="A3" s="6" t="s">
        <v>24</v>
      </c>
      <c r="B3" s="7">
        <v>2026</v>
      </c>
      <c r="C3" s="8" t="s">
        <v>25</v>
      </c>
    </row>
    <row r="4" spans="1:2" x14ac:dyDescent="0.25">
      <c r="A4" s="6" t="s">
        <v>26</v>
      </c>
      <c r="B4" s="7" t="s">
        <v>27</v>
      </c>
    </row>
    <row r="5" spans="1:2" x14ac:dyDescent="0.25">
      <c r="A5" s="6" t="s">
        <v>28</v>
      </c>
      <c r="B5" s="7" t="s">
        <v>29</v>
      </c>
    </row>
    <row r="6" spans="1:2" x14ac:dyDescent="0.25">
      <c r="A6" s="6" t="s">
        <v>30</v>
      </c>
      <c r="B6" s="7" t="s">
        <v>31</v>
      </c>
    </row>
    <row r="7" spans="1:2" x14ac:dyDescent="0.25">
      <c r="A7" s="6" t="s">
        <v>32</v>
      </c>
      <c r="B7" s="7" t="s">
        <v>33</v>
      </c>
    </row>
    <row r="8" spans="1:2" x14ac:dyDescent="0.25">
      <c r="A8" s="6" t="s">
        <v>34</v>
      </c>
      <c r="B8" s="7" t="s">
        <v>35</v>
      </c>
    </row>
    <row r="9" spans="1:3" x14ac:dyDescent="0.25">
      <c r="A9" s="6" t="s">
        <v>36</v>
      </c>
      <c r="B9" s="7" t="s">
        <v>37</v>
      </c>
      <c r="C9" s="8" t="s">
        <v>38</v>
      </c>
    </row>
    <row r="10" spans="1:3" x14ac:dyDescent="0.25">
      <c r="A10" s="6" t="s">
        <v>39</v>
      </c>
      <c r="B10" s="7" t="s">
        <v>40</v>
      </c>
      <c r="C10" s="8" t="s">
        <v>41</v>
      </c>
    </row>
    <row r="11" spans="1:3" x14ac:dyDescent="0.25">
      <c r="A11" s="6" t="s">
        <v>42</v>
      </c>
      <c r="B11" s="7" t="s">
        <v>43</v>
      </c>
      <c r="C11" s="8" t="s">
        <v>44</v>
      </c>
    </row>
    <row r="12" spans="1:3" x14ac:dyDescent="0.25">
      <c r="A12" s="6" t="s">
        <v>45</v>
      </c>
      <c r="B12" s="7" t="s">
        <v>46</v>
      </c>
      <c r="C12" s="8" t="s">
        <v>47</v>
      </c>
    </row>
    <row r="13" spans="1:3" x14ac:dyDescent="0.25">
      <c r="A13" s="6" t="s">
        <v>48</v>
      </c>
      <c r="B13" s="7" t="s">
        <v>49</v>
      </c>
      <c r="C13" s="8" t="s">
        <v>50</v>
      </c>
    </row>
    <row r="14" spans="1:2" x14ac:dyDescent="0.25">
      <c r="A14" s="6" t="s">
        <v>51</v>
      </c>
      <c r="B14" s="9">
        <v>47617</v>
      </c>
    </row>
    <row r="15" spans="1:3" x14ac:dyDescent="0.25">
      <c r="A15" s="6" t="s">
        <v>52</v>
      </c>
      <c r="B15" s="7" t="s">
        <v>53</v>
      </c>
      <c r="C15" s="8" t="s">
        <v>54</v>
      </c>
    </row>
    <row r="17" spans="1:2" x14ac:dyDescent="0.25">
      <c r="A17" s="6" t="s">
        <v>55</v>
      </c>
      <c r="B17" s="10">
        <f>IF(LEN(IF($B$3="","année, ","")&amp;IF($B$4="","raison sociale, ","")&amp;IF($B$5="","adresse, ","")&amp;IF($B$6="","SIRET, ","")&amp;IF($B$10="","qualité, ","")&amp;IF(LEFT($B$10,5)="Inter",IF($B$11="","récépissé, ","")&amp;IF($B$12="","département, ","")&amp;IF($B$13="","type d'activité, ","")&amp;IF($B$14="","date de validité, ",IF(AND(ISNUMBER($B$14),$B$14&lt;TODAY()),"récépissé expiré, ","")),"")&amp;IF($B$15="","signataire, ",""))=0,"Complet","À compléter : "&amp;LEFT(IF($B$3="","année, ","")&amp;IF($B$4="","raison sociale, ","")&amp;IF($B$5="","adresse, ","")&amp;IF($B$6="","SIRET, ","")&amp;IF($B$10="","qualité, ","")&amp;IF(LEFT($B$10,5)="Inter",IF($B$11="","récépissé, ","")&amp;IF($B$12="","département, ","")&amp;IF($B$13="","type d'activité, ","")&amp;IF($B$14="","date de validité, ",IF(AND(ISNUMBER($B$14),$B$14&lt;TODAY()),"récépissé expiré, ","")),"")&amp;IF($B$15="","signataire, ",""),LEN(IF($B$3="","année, ","")&amp;IF($B$4="","raison sociale, ","")&amp;IF($B$5="","adresse, ","")&amp;IF($B$6="","SIRET, ","")&amp;IF($B$10="","qualité, ","")&amp;IF(LEFT($B$10,5)="Inter",IF($B$11="","récépissé, ","")&amp;IF($B$12="","département, ","")&amp;IF($B$13="","type d'activité, ","")&amp;IF($B$14="","date de validité, ",IF(AND(ISNUMBER($B$14),$B$14&lt;TODAY()),"récépissé expiré, ","")),"")&amp;IF($B$15="","signataire, ",""))-2))</f>
      </c>
    </row>
  </sheetData>
  <sheetProtection sheet="1" formatColumns="0" formatRows="0" autoFilter="0"/>
  <conditionalFormatting sqref="B17">
    <cfRule type="expression" dxfId="0" priority="1">
      <formula>B17="Complet"</formula>
    </cfRule>
    <cfRule type="expression" dxfId="1" priority="2">
      <formula>LEFT(B17,11)="À compléter"</formula>
    </cfRule>
  </conditionalFormatting>
  <dataValidations count="3">
    <dataValidation type="list" allowBlank="1" sqref="B10">
      <formula1>"Exploitant d'une installation de valorisation,Intermédiaire"</formula1>
    </dataValidation>
    <dataValidation type="custom" allowBlank="1" showErrorMessage="1" errorStyle="stop" errorTitle="Date attendue" error="Saisissez une date au format jj/mm/aaaa." sqref="B14">
      <formula1>ISNUMBER(B14)</formula1>
    </dataValidation>
    <dataValidation type="whole" allowBlank="1" showErrorMessage="1" errorStyle="stop" errorTitle="Année" error="Année sur quatre chiffres, par exemple 2026." sqref="B3">
      <formula1>2020</formula1>
      <formula2>2100</formula2>
    </dataValidation>
  </dataValidations>
  <pageMargins left="0.7" right="0.7" top="0.75" bottom="0.75" header="0.3" footer="0.3"/>
  <pageSetup orientation="portrait" horizontalDpi="4294967295" verticalDpi="4294967295" scale="100" fitToWidth="1" fitToHeight="1"/>
  <headerFooter>
    <oddFooter>&amp;LAttestation de valorisation - modèle Roméo Labs, romeolabs.app (CC BY 4.0)&amp;CPage &amp;P / &amp;N&amp;RSuivi terrain : tryromeo.com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A1:G201"/>
  <sheetViews>
    <sheetView workbookViewId="0">
      <pane xSplit="1" ySplit="1" topLeftCell="B2" activePane="bottomRight" state="frozen"/>
      <selection pane="bottomRight"/>
    </sheetView>
  </sheetViews>
  <sheetFormatPr defaultRowHeight="15" outlineLevelRow="0" outlineLevelCol="0" x14ac:dyDescent="55"/>
  <cols>
    <col min="1" max="1" width="28" customWidth="1"/>
    <col min="2" max="2" width="34" customWidth="1"/>
    <col min="3" max="3" width="18" customWidth="1"/>
    <col min="4" max="4" width="15" customWidth="1"/>
    <col min="5" max="5" width="24" customWidth="1"/>
    <col min="6" max="7" width="20" customWidth="1"/>
  </cols>
  <sheetData>
    <row r="1" ht="58" customHeight="1" spans="1:7" x14ac:dyDescent="0.25">
      <c r="A1" s="11" t="s">
        <v>56</v>
      </c>
      <c r="B1" s="11" t="s">
        <v>28</v>
      </c>
      <c r="C1" s="11" t="s">
        <v>30</v>
      </c>
      <c r="D1" s="11" t="s">
        <v>32</v>
      </c>
      <c r="E1" s="11" t="s">
        <v>34</v>
      </c>
      <c r="F1" s="11" t="s">
        <v>36</v>
      </c>
      <c r="G1" s="11" t="s">
        <v>57</v>
      </c>
    </row>
    <row r="2" spans="1:7" x14ac:dyDescent="0.25">
      <c r="A2" s="7" t="s">
        <v>58</v>
      </c>
      <c r="B2" s="7" t="s">
        <v>59</v>
      </c>
      <c r="C2" s="7" t="s">
        <v>60</v>
      </c>
      <c r="D2" s="7" t="s">
        <v>61</v>
      </c>
      <c r="E2" s="7" t="s">
        <v>62</v>
      </c>
      <c r="F2" s="7" t="s">
        <v>63</v>
      </c>
      <c r="G2" s="7" t="s">
        <v>64</v>
      </c>
    </row>
    <row r="3" spans="1:7" x14ac:dyDescent="0.25">
      <c r="A3" s="7" t="s">
        <v>65</v>
      </c>
      <c r="B3" s="7" t="s">
        <v>66</v>
      </c>
      <c r="C3" s="7" t="s">
        <v>67</v>
      </c>
      <c r="D3" s="7" t="s">
        <v>68</v>
      </c>
      <c r="E3" s="7" t="s">
        <v>69</v>
      </c>
      <c r="F3" s="7" t="s">
        <v>70</v>
      </c>
      <c r="G3" s="7" t="s">
        <v>64</v>
      </c>
    </row>
    <row r="4" spans="1:7" x14ac:dyDescent="0.25">
      <c r="A4" s="7"/>
      <c r="B4" s="7"/>
      <c r="C4" s="7"/>
      <c r="D4" s="7"/>
      <c r="E4" s="7"/>
      <c r="F4" s="7"/>
      <c r="G4" s="7"/>
    </row>
    <row r="5" spans="1:7" x14ac:dyDescent="0.25">
      <c r="A5" s="7"/>
      <c r="B5" s="7"/>
      <c r="C5" s="7"/>
      <c r="D5" s="7"/>
      <c r="E5" s="7"/>
      <c r="F5" s="7"/>
      <c r="G5" s="7"/>
    </row>
    <row r="6" spans="1:7" x14ac:dyDescent="0.25">
      <c r="A6" s="7"/>
      <c r="B6" s="7"/>
      <c r="C6" s="7"/>
      <c r="D6" s="7"/>
      <c r="E6" s="7"/>
      <c r="F6" s="7"/>
      <c r="G6" s="7"/>
    </row>
    <row r="7" spans="1:7" x14ac:dyDescent="0.25">
      <c r="A7" s="7"/>
      <c r="B7" s="7"/>
      <c r="C7" s="7"/>
      <c r="D7" s="7"/>
      <c r="E7" s="7"/>
      <c r="F7" s="7"/>
      <c r="G7" s="7"/>
    </row>
    <row r="8" spans="1:7" x14ac:dyDescent="0.25">
      <c r="A8" s="7"/>
      <c r="B8" s="7"/>
      <c r="C8" s="7"/>
      <c r="D8" s="7"/>
      <c r="E8" s="7"/>
      <c r="F8" s="7"/>
      <c r="G8" s="7"/>
    </row>
    <row r="9" spans="1:7" x14ac:dyDescent="0.25">
      <c r="A9" s="7"/>
      <c r="B9" s="7"/>
      <c r="C9" s="7"/>
      <c r="D9" s="7"/>
      <c r="E9" s="7"/>
      <c r="F9" s="7"/>
      <c r="G9" s="7"/>
    </row>
    <row r="10" spans="1:7" x14ac:dyDescent="0.25">
      <c r="A10" s="7"/>
      <c r="B10" s="7"/>
      <c r="C10" s="7"/>
      <c r="D10" s="7"/>
      <c r="E10" s="7"/>
      <c r="F10" s="7"/>
      <c r="G10" s="7"/>
    </row>
    <row r="11" spans="1:7" x14ac:dyDescent="0.25">
      <c r="A11" s="7"/>
      <c r="B11" s="7"/>
      <c r="C11" s="7"/>
      <c r="D11" s="7"/>
      <c r="E11" s="7"/>
      <c r="F11" s="7"/>
      <c r="G11" s="7"/>
    </row>
    <row r="12" spans="1:7" x14ac:dyDescent="0.25">
      <c r="A12" s="7"/>
      <c r="B12" s="7"/>
      <c r="C12" s="7"/>
      <c r="D12" s="7"/>
      <c r="E12" s="7"/>
      <c r="F12" s="7"/>
      <c r="G12" s="7"/>
    </row>
    <row r="13" spans="1:7" x14ac:dyDescent="0.25">
      <c r="A13" s="7"/>
      <c r="B13" s="7"/>
      <c r="C13" s="7"/>
      <c r="D13" s="7"/>
      <c r="E13" s="7"/>
      <c r="F13" s="7"/>
      <c r="G13" s="7"/>
    </row>
    <row r="14" spans="1:7" x14ac:dyDescent="0.25">
      <c r="A14" s="7"/>
      <c r="B14" s="7"/>
      <c r="C14" s="7"/>
      <c r="D14" s="7"/>
      <c r="E14" s="7"/>
      <c r="F14" s="7"/>
      <c r="G14" s="7"/>
    </row>
    <row r="15" spans="1:7" x14ac:dyDescent="0.25">
      <c r="A15" s="7"/>
      <c r="B15" s="7"/>
      <c r="C15" s="7"/>
      <c r="D15" s="7"/>
      <c r="E15" s="7"/>
      <c r="F15" s="7"/>
      <c r="G15" s="7"/>
    </row>
    <row r="16" spans="1:7" x14ac:dyDescent="0.25">
      <c r="A16" s="7"/>
      <c r="B16" s="7"/>
      <c r="C16" s="7"/>
      <c r="D16" s="7"/>
      <c r="E16" s="7"/>
      <c r="F16" s="7"/>
      <c r="G16" s="7"/>
    </row>
    <row r="17" spans="1:7" x14ac:dyDescent="0.25">
      <c r="A17" s="7"/>
      <c r="B17" s="7"/>
      <c r="C17" s="7"/>
      <c r="D17" s="7"/>
      <c r="E17" s="7"/>
      <c r="F17" s="7"/>
      <c r="G17" s="7"/>
    </row>
    <row r="18" spans="1:7" x14ac:dyDescent="0.25">
      <c r="A18" s="7"/>
      <c r="B18" s="7"/>
      <c r="C18" s="7"/>
      <c r="D18" s="7"/>
      <c r="E18" s="7"/>
      <c r="F18" s="7"/>
      <c r="G18" s="7"/>
    </row>
    <row r="19" spans="1:7" x14ac:dyDescent="0.25">
      <c r="A19" s="7"/>
      <c r="B19" s="7"/>
      <c r="C19" s="7"/>
      <c r="D19" s="7"/>
      <c r="E19" s="7"/>
      <c r="F19" s="7"/>
      <c r="G19" s="7"/>
    </row>
    <row r="20" spans="1:7" x14ac:dyDescent="0.25">
      <c r="A20" s="7"/>
      <c r="B20" s="7"/>
      <c r="C20" s="7"/>
      <c r="D20" s="7"/>
      <c r="E20" s="7"/>
      <c r="F20" s="7"/>
      <c r="G20" s="7"/>
    </row>
    <row r="21" spans="1:7" x14ac:dyDescent="0.25">
      <c r="A21" s="7"/>
      <c r="B21" s="7"/>
      <c r="C21" s="7"/>
      <c r="D21" s="7"/>
      <c r="E21" s="7"/>
      <c r="F21" s="7"/>
      <c r="G21" s="7"/>
    </row>
    <row r="22" spans="1:7" x14ac:dyDescent="0.25">
      <c r="A22" s="7"/>
      <c r="B22" s="7"/>
      <c r="C22" s="7"/>
      <c r="D22" s="7"/>
      <c r="E22" s="7"/>
      <c r="F22" s="7"/>
      <c r="G22" s="7"/>
    </row>
    <row r="23" spans="1:7" x14ac:dyDescent="0.25">
      <c r="A23" s="7"/>
      <c r="B23" s="7"/>
      <c r="C23" s="7"/>
      <c r="D23" s="7"/>
      <c r="E23" s="7"/>
      <c r="F23" s="7"/>
      <c r="G23" s="7"/>
    </row>
    <row r="24" spans="1:7" x14ac:dyDescent="0.25">
      <c r="A24" s="7"/>
      <c r="B24" s="7"/>
      <c r="C24" s="7"/>
      <c r="D24" s="7"/>
      <c r="E24" s="7"/>
      <c r="F24" s="7"/>
      <c r="G24" s="7"/>
    </row>
    <row r="25" spans="1:7" x14ac:dyDescent="0.25">
      <c r="A25" s="7"/>
      <c r="B25" s="7"/>
      <c r="C25" s="7"/>
      <c r="D25" s="7"/>
      <c r="E25" s="7"/>
      <c r="F25" s="7"/>
      <c r="G25" s="7"/>
    </row>
    <row r="26" spans="1:7" x14ac:dyDescent="0.25">
      <c r="A26" s="7"/>
      <c r="B26" s="7"/>
      <c r="C26" s="7"/>
      <c r="D26" s="7"/>
      <c r="E26" s="7"/>
      <c r="F26" s="7"/>
      <c r="G26" s="7"/>
    </row>
    <row r="27" spans="1:7" x14ac:dyDescent="0.25">
      <c r="A27" s="7"/>
      <c r="B27" s="7"/>
      <c r="C27" s="7"/>
      <c r="D27" s="7"/>
      <c r="E27" s="7"/>
      <c r="F27" s="7"/>
      <c r="G27" s="7"/>
    </row>
    <row r="28" spans="1:7" x14ac:dyDescent="0.25">
      <c r="A28" s="7"/>
      <c r="B28" s="7"/>
      <c r="C28" s="7"/>
      <c r="D28" s="7"/>
      <c r="E28" s="7"/>
      <c r="F28" s="7"/>
      <c r="G28" s="7"/>
    </row>
    <row r="29" spans="1:7" x14ac:dyDescent="0.25">
      <c r="A29" s="7"/>
      <c r="B29" s="7"/>
      <c r="C29" s="7"/>
      <c r="D29" s="7"/>
      <c r="E29" s="7"/>
      <c r="F29" s="7"/>
      <c r="G29" s="7"/>
    </row>
    <row r="30" spans="1:7" x14ac:dyDescent="0.25">
      <c r="A30" s="7"/>
      <c r="B30" s="7"/>
      <c r="C30" s="7"/>
      <c r="D30" s="7"/>
      <c r="E30" s="7"/>
      <c r="F30" s="7"/>
      <c r="G30" s="7"/>
    </row>
    <row r="31" spans="1:7" x14ac:dyDescent="0.25">
      <c r="A31" s="7"/>
      <c r="B31" s="7"/>
      <c r="C31" s="7"/>
      <c r="D31" s="7"/>
      <c r="E31" s="7"/>
      <c r="F31" s="7"/>
      <c r="G31" s="7"/>
    </row>
    <row r="32" spans="1:7" x14ac:dyDescent="0.25">
      <c r="A32" s="7"/>
      <c r="B32" s="7"/>
      <c r="C32" s="7"/>
      <c r="D32" s="7"/>
      <c r="E32" s="7"/>
      <c r="F32" s="7"/>
      <c r="G32" s="7"/>
    </row>
    <row r="33" spans="1:7" x14ac:dyDescent="0.25">
      <c r="A33" s="7"/>
      <c r="B33" s="7"/>
      <c r="C33" s="7"/>
      <c r="D33" s="7"/>
      <c r="E33" s="7"/>
      <c r="F33" s="7"/>
      <c r="G33" s="7"/>
    </row>
    <row r="34" spans="1:7" x14ac:dyDescent="0.25">
      <c r="A34" s="7"/>
      <c r="B34" s="7"/>
      <c r="C34" s="7"/>
      <c r="D34" s="7"/>
      <c r="E34" s="7"/>
      <c r="F34" s="7"/>
      <c r="G34" s="7"/>
    </row>
    <row r="35" spans="1:7" x14ac:dyDescent="0.25">
      <c r="A35" s="7"/>
      <c r="B35" s="7"/>
      <c r="C35" s="7"/>
      <c r="D35" s="7"/>
      <c r="E35" s="7"/>
      <c r="F35" s="7"/>
      <c r="G35" s="7"/>
    </row>
    <row r="36" spans="1:7" x14ac:dyDescent="0.25">
      <c r="A36" s="7"/>
      <c r="B36" s="7"/>
      <c r="C36" s="7"/>
      <c r="D36" s="7"/>
      <c r="E36" s="7"/>
      <c r="F36" s="7"/>
      <c r="G36" s="7"/>
    </row>
    <row r="37" spans="1:7" x14ac:dyDescent="0.25">
      <c r="A37" s="7"/>
      <c r="B37" s="7"/>
      <c r="C37" s="7"/>
      <c r="D37" s="7"/>
      <c r="E37" s="7"/>
      <c r="F37" s="7"/>
      <c r="G37" s="7"/>
    </row>
    <row r="38" spans="1:7" x14ac:dyDescent="0.25">
      <c r="A38" s="7"/>
      <c r="B38" s="7"/>
      <c r="C38" s="7"/>
      <c r="D38" s="7"/>
      <c r="E38" s="7"/>
      <c r="F38" s="7"/>
      <c r="G38" s="7"/>
    </row>
    <row r="39" spans="1:7" x14ac:dyDescent="0.25">
      <c r="A39" s="7"/>
      <c r="B39" s="7"/>
      <c r="C39" s="7"/>
      <c r="D39" s="7"/>
      <c r="E39" s="7"/>
      <c r="F39" s="7"/>
      <c r="G39" s="7"/>
    </row>
    <row r="40" spans="1:7" x14ac:dyDescent="0.25">
      <c r="A40" s="7"/>
      <c r="B40" s="7"/>
      <c r="C40" s="7"/>
      <c r="D40" s="7"/>
      <c r="E40" s="7"/>
      <c r="F40" s="7"/>
      <c r="G40" s="7"/>
    </row>
    <row r="41" spans="1:7" x14ac:dyDescent="0.25">
      <c r="A41" s="7"/>
      <c r="B41" s="7"/>
      <c r="C41" s="7"/>
      <c r="D41" s="7"/>
      <c r="E41" s="7"/>
      <c r="F41" s="7"/>
      <c r="G41" s="7"/>
    </row>
    <row r="42" spans="1:7" x14ac:dyDescent="0.25">
      <c r="A42" s="7"/>
      <c r="B42" s="7"/>
      <c r="C42" s="7"/>
      <c r="D42" s="7"/>
      <c r="E42" s="7"/>
      <c r="F42" s="7"/>
      <c r="G42" s="7"/>
    </row>
    <row r="43" spans="1:7" x14ac:dyDescent="0.25">
      <c r="A43" s="7"/>
      <c r="B43" s="7"/>
      <c r="C43" s="7"/>
      <c r="D43" s="7"/>
      <c r="E43" s="7"/>
      <c r="F43" s="7"/>
      <c r="G43" s="7"/>
    </row>
    <row r="44" spans="1:7" x14ac:dyDescent="0.25">
      <c r="A44" s="7"/>
      <c r="B44" s="7"/>
      <c r="C44" s="7"/>
      <c r="D44" s="7"/>
      <c r="E44" s="7"/>
      <c r="F44" s="7"/>
      <c r="G44" s="7"/>
    </row>
    <row r="45" spans="1:7" x14ac:dyDescent="0.25">
      <c r="A45" s="7"/>
      <c r="B45" s="7"/>
      <c r="C45" s="7"/>
      <c r="D45" s="7"/>
      <c r="E45" s="7"/>
      <c r="F45" s="7"/>
      <c r="G45" s="7"/>
    </row>
    <row r="46" spans="1:7" x14ac:dyDescent="0.25">
      <c r="A46" s="7"/>
      <c r="B46" s="7"/>
      <c r="C46" s="7"/>
      <c r="D46" s="7"/>
      <c r="E46" s="7"/>
      <c r="F46" s="7"/>
      <c r="G46" s="7"/>
    </row>
    <row r="47" spans="1:7" x14ac:dyDescent="0.25">
      <c r="A47" s="7"/>
      <c r="B47" s="7"/>
      <c r="C47" s="7"/>
      <c r="D47" s="7"/>
      <c r="E47" s="7"/>
      <c r="F47" s="7"/>
      <c r="G47" s="7"/>
    </row>
    <row r="48" spans="1:7" x14ac:dyDescent="0.25">
      <c r="A48" s="7"/>
      <c r="B48" s="7"/>
      <c r="C48" s="7"/>
      <c r="D48" s="7"/>
      <c r="E48" s="7"/>
      <c r="F48" s="7"/>
      <c r="G48" s="7"/>
    </row>
    <row r="49" spans="1:7" x14ac:dyDescent="0.25">
      <c r="A49" s="7"/>
      <c r="B49" s="7"/>
      <c r="C49" s="7"/>
      <c r="D49" s="7"/>
      <c r="E49" s="7"/>
      <c r="F49" s="7"/>
      <c r="G49" s="7"/>
    </row>
    <row r="50" spans="1:7" x14ac:dyDescent="0.25">
      <c r="A50" s="7"/>
      <c r="B50" s="7"/>
      <c r="C50" s="7"/>
      <c r="D50" s="7"/>
      <c r="E50" s="7"/>
      <c r="F50" s="7"/>
      <c r="G50" s="7"/>
    </row>
    <row r="51" spans="1:7" x14ac:dyDescent="0.25">
      <c r="A51" s="7"/>
      <c r="B51" s="7"/>
      <c r="C51" s="7"/>
      <c r="D51" s="7"/>
      <c r="E51" s="7"/>
      <c r="F51" s="7"/>
      <c r="G51" s="7"/>
    </row>
    <row r="52" spans="1:7" x14ac:dyDescent="0.25">
      <c r="A52" s="7"/>
      <c r="B52" s="7"/>
      <c r="C52" s="7"/>
      <c r="D52" s="7"/>
      <c r="E52" s="7"/>
      <c r="F52" s="7"/>
      <c r="G52" s="7"/>
    </row>
    <row r="53" spans="1:7" x14ac:dyDescent="0.25">
      <c r="A53" s="7"/>
      <c r="B53" s="7"/>
      <c r="C53" s="7"/>
      <c r="D53" s="7"/>
      <c r="E53" s="7"/>
      <c r="F53" s="7"/>
      <c r="G53" s="7"/>
    </row>
    <row r="54" spans="1:7" x14ac:dyDescent="0.25">
      <c r="A54" s="7"/>
      <c r="B54" s="7"/>
      <c r="C54" s="7"/>
      <c r="D54" s="7"/>
      <c r="E54" s="7"/>
      <c r="F54" s="7"/>
      <c r="G54" s="7"/>
    </row>
    <row r="55" spans="1:7" x14ac:dyDescent="0.25">
      <c r="A55" s="7"/>
      <c r="B55" s="7"/>
      <c r="C55" s="7"/>
      <c r="D55" s="7"/>
      <c r="E55" s="7"/>
      <c r="F55" s="7"/>
      <c r="G55" s="7"/>
    </row>
    <row r="56" spans="1:7" x14ac:dyDescent="0.25">
      <c r="A56" s="7"/>
      <c r="B56" s="7"/>
      <c r="C56" s="7"/>
      <c r="D56" s="7"/>
      <c r="E56" s="7"/>
      <c r="F56" s="7"/>
      <c r="G56" s="7"/>
    </row>
    <row r="57" spans="1:7" x14ac:dyDescent="0.25">
      <c r="A57" s="7"/>
      <c r="B57" s="7"/>
      <c r="C57" s="7"/>
      <c r="D57" s="7"/>
      <c r="E57" s="7"/>
      <c r="F57" s="7"/>
      <c r="G57" s="7"/>
    </row>
    <row r="58" spans="1:7" x14ac:dyDescent="0.25">
      <c r="A58" s="7"/>
      <c r="B58" s="7"/>
      <c r="C58" s="7"/>
      <c r="D58" s="7"/>
      <c r="E58" s="7"/>
      <c r="F58" s="7"/>
      <c r="G58" s="7"/>
    </row>
    <row r="59" spans="1:7" x14ac:dyDescent="0.25">
      <c r="A59" s="7"/>
      <c r="B59" s="7"/>
      <c r="C59" s="7"/>
      <c r="D59" s="7"/>
      <c r="E59" s="7"/>
      <c r="F59" s="7"/>
      <c r="G59" s="7"/>
    </row>
    <row r="60" spans="1:7" x14ac:dyDescent="0.25">
      <c r="A60" s="7"/>
      <c r="B60" s="7"/>
      <c r="C60" s="7"/>
      <c r="D60" s="7"/>
      <c r="E60" s="7"/>
      <c r="F60" s="7"/>
      <c r="G60" s="7"/>
    </row>
    <row r="61" spans="1:7" x14ac:dyDescent="0.25">
      <c r="A61" s="7"/>
      <c r="B61" s="7"/>
      <c r="C61" s="7"/>
      <c r="D61" s="7"/>
      <c r="E61" s="7"/>
      <c r="F61" s="7"/>
      <c r="G61" s="7"/>
    </row>
    <row r="62" spans="1:7" x14ac:dyDescent="0.25">
      <c r="A62" s="7"/>
      <c r="B62" s="7"/>
      <c r="C62" s="7"/>
      <c r="D62" s="7"/>
      <c r="E62" s="7"/>
      <c r="F62" s="7"/>
      <c r="G62" s="7"/>
    </row>
    <row r="63" spans="1:7" x14ac:dyDescent="0.25">
      <c r="A63" s="7"/>
      <c r="B63" s="7"/>
      <c r="C63" s="7"/>
      <c r="D63" s="7"/>
      <c r="E63" s="7"/>
      <c r="F63" s="7"/>
      <c r="G63" s="7"/>
    </row>
    <row r="64" spans="1:7" x14ac:dyDescent="0.25">
      <c r="A64" s="7"/>
      <c r="B64" s="7"/>
      <c r="C64" s="7"/>
      <c r="D64" s="7"/>
      <c r="E64" s="7"/>
      <c r="F64" s="7"/>
      <c r="G64" s="7"/>
    </row>
    <row r="65" spans="1:7" x14ac:dyDescent="0.25">
      <c r="A65" s="7"/>
      <c r="B65" s="7"/>
      <c r="C65" s="7"/>
      <c r="D65" s="7"/>
      <c r="E65" s="7"/>
      <c r="F65" s="7"/>
      <c r="G65" s="7"/>
    </row>
    <row r="66" spans="1:7" x14ac:dyDescent="0.25">
      <c r="A66" s="7"/>
      <c r="B66" s="7"/>
      <c r="C66" s="7"/>
      <c r="D66" s="7"/>
      <c r="E66" s="7"/>
      <c r="F66" s="7"/>
      <c r="G66" s="7"/>
    </row>
    <row r="67" spans="1:7" x14ac:dyDescent="0.25">
      <c r="A67" s="7"/>
      <c r="B67" s="7"/>
      <c r="C67" s="7"/>
      <c r="D67" s="7"/>
      <c r="E67" s="7"/>
      <c r="F67" s="7"/>
      <c r="G67" s="7"/>
    </row>
    <row r="68" spans="1:7" x14ac:dyDescent="0.25">
      <c r="A68" s="7"/>
      <c r="B68" s="7"/>
      <c r="C68" s="7"/>
      <c r="D68" s="7"/>
      <c r="E68" s="7"/>
      <c r="F68" s="7"/>
      <c r="G68" s="7"/>
    </row>
    <row r="69" spans="1:7" x14ac:dyDescent="0.25">
      <c r="A69" s="7"/>
      <c r="B69" s="7"/>
      <c r="C69" s="7"/>
      <c r="D69" s="7"/>
      <c r="E69" s="7"/>
      <c r="F69" s="7"/>
      <c r="G69" s="7"/>
    </row>
    <row r="70" spans="1:7" x14ac:dyDescent="0.25">
      <c r="A70" s="7"/>
      <c r="B70" s="7"/>
      <c r="C70" s="7"/>
      <c r="D70" s="7"/>
      <c r="E70" s="7"/>
      <c r="F70" s="7"/>
      <c r="G70" s="7"/>
    </row>
    <row r="71" spans="1:7" x14ac:dyDescent="0.25">
      <c r="A71" s="7"/>
      <c r="B71" s="7"/>
      <c r="C71" s="7"/>
      <c r="D71" s="7"/>
      <c r="E71" s="7"/>
      <c r="F71" s="7"/>
      <c r="G71" s="7"/>
    </row>
    <row r="72" spans="1:7" x14ac:dyDescent="0.25">
      <c r="A72" s="7"/>
      <c r="B72" s="7"/>
      <c r="C72" s="7"/>
      <c r="D72" s="7"/>
      <c r="E72" s="7"/>
      <c r="F72" s="7"/>
      <c r="G72" s="7"/>
    </row>
    <row r="73" spans="1:7" x14ac:dyDescent="0.25">
      <c r="A73" s="7"/>
      <c r="B73" s="7"/>
      <c r="C73" s="7"/>
      <c r="D73" s="7"/>
      <c r="E73" s="7"/>
      <c r="F73" s="7"/>
      <c r="G73" s="7"/>
    </row>
    <row r="74" spans="1:7" x14ac:dyDescent="0.25">
      <c r="A74" s="7"/>
      <c r="B74" s="7"/>
      <c r="C74" s="7"/>
      <c r="D74" s="7"/>
      <c r="E74" s="7"/>
      <c r="F74" s="7"/>
      <c r="G74" s="7"/>
    </row>
    <row r="75" spans="1:7" x14ac:dyDescent="0.25">
      <c r="A75" s="7"/>
      <c r="B75" s="7"/>
      <c r="C75" s="7"/>
      <c r="D75" s="7"/>
      <c r="E75" s="7"/>
      <c r="F75" s="7"/>
      <c r="G75" s="7"/>
    </row>
    <row r="76" spans="1:7" x14ac:dyDescent="0.25">
      <c r="A76" s="7"/>
      <c r="B76" s="7"/>
      <c r="C76" s="7"/>
      <c r="D76" s="7"/>
      <c r="E76" s="7"/>
      <c r="F76" s="7"/>
      <c r="G76" s="7"/>
    </row>
    <row r="77" spans="1:7" x14ac:dyDescent="0.25">
      <c r="A77" s="7"/>
      <c r="B77" s="7"/>
      <c r="C77" s="7"/>
      <c r="D77" s="7"/>
      <c r="E77" s="7"/>
      <c r="F77" s="7"/>
      <c r="G77" s="7"/>
    </row>
    <row r="78" spans="1:7" x14ac:dyDescent="0.25">
      <c r="A78" s="7"/>
      <c r="B78" s="7"/>
      <c r="C78" s="7"/>
      <c r="D78" s="7"/>
      <c r="E78" s="7"/>
      <c r="F78" s="7"/>
      <c r="G78" s="7"/>
    </row>
    <row r="79" spans="1:7" x14ac:dyDescent="0.25">
      <c r="A79" s="7"/>
      <c r="B79" s="7"/>
      <c r="C79" s="7"/>
      <c r="D79" s="7"/>
      <c r="E79" s="7"/>
      <c r="F79" s="7"/>
      <c r="G79" s="7"/>
    </row>
    <row r="80" spans="1:7" x14ac:dyDescent="0.25">
      <c r="A80" s="7"/>
      <c r="B80" s="7"/>
      <c r="C80" s="7"/>
      <c r="D80" s="7"/>
      <c r="E80" s="7"/>
      <c r="F80" s="7"/>
      <c r="G80" s="7"/>
    </row>
    <row r="81" spans="1:7" x14ac:dyDescent="0.25">
      <c r="A81" s="7"/>
      <c r="B81" s="7"/>
      <c r="C81" s="7"/>
      <c r="D81" s="7"/>
      <c r="E81" s="7"/>
      <c r="F81" s="7"/>
      <c r="G81" s="7"/>
    </row>
    <row r="82" spans="1:7" x14ac:dyDescent="0.25">
      <c r="A82" s="7"/>
      <c r="B82" s="7"/>
      <c r="C82" s="7"/>
      <c r="D82" s="7"/>
      <c r="E82" s="7"/>
      <c r="F82" s="7"/>
      <c r="G82" s="7"/>
    </row>
    <row r="83" spans="1:7" x14ac:dyDescent="0.25">
      <c r="A83" s="7"/>
      <c r="B83" s="7"/>
      <c r="C83" s="7"/>
      <c r="D83" s="7"/>
      <c r="E83" s="7"/>
      <c r="F83" s="7"/>
      <c r="G83" s="7"/>
    </row>
    <row r="84" spans="1:7" x14ac:dyDescent="0.25">
      <c r="A84" s="7"/>
      <c r="B84" s="7"/>
      <c r="C84" s="7"/>
      <c r="D84" s="7"/>
      <c r="E84" s="7"/>
      <c r="F84" s="7"/>
      <c r="G84" s="7"/>
    </row>
    <row r="85" spans="1:7" x14ac:dyDescent="0.25">
      <c r="A85" s="7"/>
      <c r="B85" s="7"/>
      <c r="C85" s="7"/>
      <c r="D85" s="7"/>
      <c r="E85" s="7"/>
      <c r="F85" s="7"/>
      <c r="G85" s="7"/>
    </row>
    <row r="86" spans="1:7" x14ac:dyDescent="0.25">
      <c r="A86" s="7"/>
      <c r="B86" s="7"/>
      <c r="C86" s="7"/>
      <c r="D86" s="7"/>
      <c r="E86" s="7"/>
      <c r="F86" s="7"/>
      <c r="G86" s="7"/>
    </row>
    <row r="87" spans="1:7" x14ac:dyDescent="0.25">
      <c r="A87" s="7"/>
      <c r="B87" s="7"/>
      <c r="C87" s="7"/>
      <c r="D87" s="7"/>
      <c r="E87" s="7"/>
      <c r="F87" s="7"/>
      <c r="G87" s="7"/>
    </row>
    <row r="88" spans="1:7" x14ac:dyDescent="0.25">
      <c r="A88" s="7"/>
      <c r="B88" s="7"/>
      <c r="C88" s="7"/>
      <c r="D88" s="7"/>
      <c r="E88" s="7"/>
      <c r="F88" s="7"/>
      <c r="G88" s="7"/>
    </row>
    <row r="89" spans="1:7" x14ac:dyDescent="0.25">
      <c r="A89" s="7"/>
      <c r="B89" s="7"/>
      <c r="C89" s="7"/>
      <c r="D89" s="7"/>
      <c r="E89" s="7"/>
      <c r="F89" s="7"/>
      <c r="G89" s="7"/>
    </row>
    <row r="90" spans="1:7" x14ac:dyDescent="0.25">
      <c r="A90" s="7"/>
      <c r="B90" s="7"/>
      <c r="C90" s="7"/>
      <c r="D90" s="7"/>
      <c r="E90" s="7"/>
      <c r="F90" s="7"/>
      <c r="G90" s="7"/>
    </row>
    <row r="91" spans="1:7" x14ac:dyDescent="0.25">
      <c r="A91" s="7"/>
      <c r="B91" s="7"/>
      <c r="C91" s="7"/>
      <c r="D91" s="7"/>
      <c r="E91" s="7"/>
      <c r="F91" s="7"/>
      <c r="G91" s="7"/>
    </row>
    <row r="92" spans="1:7" x14ac:dyDescent="0.25">
      <c r="A92" s="7"/>
      <c r="B92" s="7"/>
      <c r="C92" s="7"/>
      <c r="D92" s="7"/>
      <c r="E92" s="7"/>
      <c r="F92" s="7"/>
      <c r="G92" s="7"/>
    </row>
    <row r="93" spans="1:7" x14ac:dyDescent="0.25">
      <c r="A93" s="7"/>
      <c r="B93" s="7"/>
      <c r="C93" s="7"/>
      <c r="D93" s="7"/>
      <c r="E93" s="7"/>
      <c r="F93" s="7"/>
      <c r="G93" s="7"/>
    </row>
    <row r="94" spans="1:7" x14ac:dyDescent="0.25">
      <c r="A94" s="7"/>
      <c r="B94" s="7"/>
      <c r="C94" s="7"/>
      <c r="D94" s="7"/>
      <c r="E94" s="7"/>
      <c r="F94" s="7"/>
      <c r="G94" s="7"/>
    </row>
    <row r="95" spans="1:7" x14ac:dyDescent="0.25">
      <c r="A95" s="7"/>
      <c r="B95" s="7"/>
      <c r="C95" s="7"/>
      <c r="D95" s="7"/>
      <c r="E95" s="7"/>
      <c r="F95" s="7"/>
      <c r="G95" s="7"/>
    </row>
    <row r="96" spans="1:7" x14ac:dyDescent="0.25">
      <c r="A96" s="7"/>
      <c r="B96" s="7"/>
      <c r="C96" s="7"/>
      <c r="D96" s="7"/>
      <c r="E96" s="7"/>
      <c r="F96" s="7"/>
      <c r="G96" s="7"/>
    </row>
    <row r="97" spans="1:7" x14ac:dyDescent="0.25">
      <c r="A97" s="7"/>
      <c r="B97" s="7"/>
      <c r="C97" s="7"/>
      <c r="D97" s="7"/>
      <c r="E97" s="7"/>
      <c r="F97" s="7"/>
      <c r="G97" s="7"/>
    </row>
    <row r="98" spans="1:7" x14ac:dyDescent="0.25">
      <c r="A98" s="7"/>
      <c r="B98" s="7"/>
      <c r="C98" s="7"/>
      <c r="D98" s="7"/>
      <c r="E98" s="7"/>
      <c r="F98" s="7"/>
      <c r="G98" s="7"/>
    </row>
    <row r="99" spans="1:7" x14ac:dyDescent="0.25">
      <c r="A99" s="7"/>
      <c r="B99" s="7"/>
      <c r="C99" s="7"/>
      <c r="D99" s="7"/>
      <c r="E99" s="7"/>
      <c r="F99" s="7"/>
      <c r="G99" s="7"/>
    </row>
    <row r="100" spans="1:7" x14ac:dyDescent="0.25">
      <c r="A100" s="7"/>
      <c r="B100" s="7"/>
      <c r="C100" s="7"/>
      <c r="D100" s="7"/>
      <c r="E100" s="7"/>
      <c r="F100" s="7"/>
      <c r="G100" s="7"/>
    </row>
    <row r="101" spans="1:7" x14ac:dyDescent="0.25">
      <c r="A101" s="7"/>
      <c r="B101" s="7"/>
      <c r="C101" s="7"/>
      <c r="D101" s="7"/>
      <c r="E101" s="7"/>
      <c r="F101" s="7"/>
      <c r="G101" s="7"/>
    </row>
    <row r="102" spans="1:7" x14ac:dyDescent="0.25">
      <c r="A102" s="7"/>
      <c r="B102" s="7"/>
      <c r="C102" s="7"/>
      <c r="D102" s="7"/>
      <c r="E102" s="7"/>
      <c r="F102" s="7"/>
      <c r="G102" s="7"/>
    </row>
    <row r="103" spans="1:7" x14ac:dyDescent="0.25">
      <c r="A103" s="7"/>
      <c r="B103" s="7"/>
      <c r="C103" s="7"/>
      <c r="D103" s="7"/>
      <c r="E103" s="7"/>
      <c r="F103" s="7"/>
      <c r="G103" s="7"/>
    </row>
    <row r="104" spans="1:7" x14ac:dyDescent="0.25">
      <c r="A104" s="7"/>
      <c r="B104" s="7"/>
      <c r="C104" s="7"/>
      <c r="D104" s="7"/>
      <c r="E104" s="7"/>
      <c r="F104" s="7"/>
      <c r="G104" s="7"/>
    </row>
    <row r="105" spans="1:7" x14ac:dyDescent="0.25">
      <c r="A105" s="7"/>
      <c r="B105" s="7"/>
      <c r="C105" s="7"/>
      <c r="D105" s="7"/>
      <c r="E105" s="7"/>
      <c r="F105" s="7"/>
      <c r="G105" s="7"/>
    </row>
    <row r="106" spans="1:7" x14ac:dyDescent="0.25">
      <c r="A106" s="7"/>
      <c r="B106" s="7"/>
      <c r="C106" s="7"/>
      <c r="D106" s="7"/>
      <c r="E106" s="7"/>
      <c r="F106" s="7"/>
      <c r="G106" s="7"/>
    </row>
    <row r="107" spans="1:7" x14ac:dyDescent="0.25">
      <c r="A107" s="7"/>
      <c r="B107" s="7"/>
      <c r="C107" s="7"/>
      <c r="D107" s="7"/>
      <c r="E107" s="7"/>
      <c r="F107" s="7"/>
      <c r="G107" s="7"/>
    </row>
    <row r="108" spans="1:7" x14ac:dyDescent="0.25">
      <c r="A108" s="7"/>
      <c r="B108" s="7"/>
      <c r="C108" s="7"/>
      <c r="D108" s="7"/>
      <c r="E108" s="7"/>
      <c r="F108" s="7"/>
      <c r="G108" s="7"/>
    </row>
    <row r="109" spans="1:7" x14ac:dyDescent="0.25">
      <c r="A109" s="7"/>
      <c r="B109" s="7"/>
      <c r="C109" s="7"/>
      <c r="D109" s="7"/>
      <c r="E109" s="7"/>
      <c r="F109" s="7"/>
      <c r="G109" s="7"/>
    </row>
    <row r="110" spans="1:7" x14ac:dyDescent="0.25">
      <c r="A110" s="7"/>
      <c r="B110" s="7"/>
      <c r="C110" s="7"/>
      <c r="D110" s="7"/>
      <c r="E110" s="7"/>
      <c r="F110" s="7"/>
      <c r="G110" s="7"/>
    </row>
    <row r="111" spans="1:7" x14ac:dyDescent="0.25">
      <c r="A111" s="7"/>
      <c r="B111" s="7"/>
      <c r="C111" s="7"/>
      <c r="D111" s="7"/>
      <c r="E111" s="7"/>
      <c r="F111" s="7"/>
      <c r="G111" s="7"/>
    </row>
    <row r="112" spans="1:7" x14ac:dyDescent="0.25">
      <c r="A112" s="7"/>
      <c r="B112" s="7"/>
      <c r="C112" s="7"/>
      <c r="D112" s="7"/>
      <c r="E112" s="7"/>
      <c r="F112" s="7"/>
      <c r="G112" s="7"/>
    </row>
    <row r="113" spans="1:7" x14ac:dyDescent="0.25">
      <c r="A113" s="7"/>
      <c r="B113" s="7"/>
      <c r="C113" s="7"/>
      <c r="D113" s="7"/>
      <c r="E113" s="7"/>
      <c r="F113" s="7"/>
      <c r="G113" s="7"/>
    </row>
    <row r="114" spans="1:7" x14ac:dyDescent="0.25">
      <c r="A114" s="7"/>
      <c r="B114" s="7"/>
      <c r="C114" s="7"/>
      <c r="D114" s="7"/>
      <c r="E114" s="7"/>
      <c r="F114" s="7"/>
      <c r="G114" s="7"/>
    </row>
    <row r="115" spans="1:7" x14ac:dyDescent="0.25">
      <c r="A115" s="7"/>
      <c r="B115" s="7"/>
      <c r="C115" s="7"/>
      <c r="D115" s="7"/>
      <c r="E115" s="7"/>
      <c r="F115" s="7"/>
      <c r="G115" s="7"/>
    </row>
    <row r="116" spans="1:7" x14ac:dyDescent="0.25">
      <c r="A116" s="7"/>
      <c r="B116" s="7"/>
      <c r="C116" s="7"/>
      <c r="D116" s="7"/>
      <c r="E116" s="7"/>
      <c r="F116" s="7"/>
      <c r="G116" s="7"/>
    </row>
    <row r="117" spans="1:7" x14ac:dyDescent="0.25">
      <c r="A117" s="7"/>
      <c r="B117" s="7"/>
      <c r="C117" s="7"/>
      <c r="D117" s="7"/>
      <c r="E117" s="7"/>
      <c r="F117" s="7"/>
      <c r="G117" s="7"/>
    </row>
    <row r="118" spans="1:7" x14ac:dyDescent="0.25">
      <c r="A118" s="7"/>
      <c r="B118" s="7"/>
      <c r="C118" s="7"/>
      <c r="D118" s="7"/>
      <c r="E118" s="7"/>
      <c r="F118" s="7"/>
      <c r="G118" s="7"/>
    </row>
    <row r="119" spans="1:7" x14ac:dyDescent="0.25">
      <c r="A119" s="7"/>
      <c r="B119" s="7"/>
      <c r="C119" s="7"/>
      <c r="D119" s="7"/>
      <c r="E119" s="7"/>
      <c r="F119" s="7"/>
      <c r="G119" s="7"/>
    </row>
    <row r="120" spans="1:7" x14ac:dyDescent="0.25">
      <c r="A120" s="7"/>
      <c r="B120" s="7"/>
      <c r="C120" s="7"/>
      <c r="D120" s="7"/>
      <c r="E120" s="7"/>
      <c r="F120" s="7"/>
      <c r="G120" s="7"/>
    </row>
    <row r="121" spans="1:7" x14ac:dyDescent="0.25">
      <c r="A121" s="7"/>
      <c r="B121" s="7"/>
      <c r="C121" s="7"/>
      <c r="D121" s="7"/>
      <c r="E121" s="7"/>
      <c r="F121" s="7"/>
      <c r="G121" s="7"/>
    </row>
    <row r="122" spans="1:7" x14ac:dyDescent="0.25">
      <c r="A122" s="7"/>
      <c r="B122" s="7"/>
      <c r="C122" s="7"/>
      <c r="D122" s="7"/>
      <c r="E122" s="7"/>
      <c r="F122" s="7"/>
      <c r="G122" s="7"/>
    </row>
    <row r="123" spans="1:7" x14ac:dyDescent="0.25">
      <c r="A123" s="7"/>
      <c r="B123" s="7"/>
      <c r="C123" s="7"/>
      <c r="D123" s="7"/>
      <c r="E123" s="7"/>
      <c r="F123" s="7"/>
      <c r="G123" s="7"/>
    </row>
    <row r="124" spans="1:7" x14ac:dyDescent="0.25">
      <c r="A124" s="7"/>
      <c r="B124" s="7"/>
      <c r="C124" s="7"/>
      <c r="D124" s="7"/>
      <c r="E124" s="7"/>
      <c r="F124" s="7"/>
      <c r="G124" s="7"/>
    </row>
    <row r="125" spans="1:7" x14ac:dyDescent="0.25">
      <c r="A125" s="7"/>
      <c r="B125" s="7"/>
      <c r="C125" s="7"/>
      <c r="D125" s="7"/>
      <c r="E125" s="7"/>
      <c r="F125" s="7"/>
      <c r="G125" s="7"/>
    </row>
    <row r="126" spans="1:7" x14ac:dyDescent="0.25">
      <c r="A126" s="7"/>
      <c r="B126" s="7"/>
      <c r="C126" s="7"/>
      <c r="D126" s="7"/>
      <c r="E126" s="7"/>
      <c r="F126" s="7"/>
      <c r="G126" s="7"/>
    </row>
    <row r="127" spans="1:7" x14ac:dyDescent="0.25">
      <c r="A127" s="7"/>
      <c r="B127" s="7"/>
      <c r="C127" s="7"/>
      <c r="D127" s="7"/>
      <c r="E127" s="7"/>
      <c r="F127" s="7"/>
      <c r="G127" s="7"/>
    </row>
    <row r="128" spans="1:7" x14ac:dyDescent="0.25">
      <c r="A128" s="7"/>
      <c r="B128" s="7"/>
      <c r="C128" s="7"/>
      <c r="D128" s="7"/>
      <c r="E128" s="7"/>
      <c r="F128" s="7"/>
      <c r="G128" s="7"/>
    </row>
    <row r="129" spans="1:7" x14ac:dyDescent="0.25">
      <c r="A129" s="7"/>
      <c r="B129" s="7"/>
      <c r="C129" s="7"/>
      <c r="D129" s="7"/>
      <c r="E129" s="7"/>
      <c r="F129" s="7"/>
      <c r="G129" s="7"/>
    </row>
    <row r="130" spans="1:7" x14ac:dyDescent="0.25">
      <c r="A130" s="7"/>
      <c r="B130" s="7"/>
      <c r="C130" s="7"/>
      <c r="D130" s="7"/>
      <c r="E130" s="7"/>
      <c r="F130" s="7"/>
      <c r="G130" s="7"/>
    </row>
    <row r="131" spans="1:7" x14ac:dyDescent="0.25">
      <c r="A131" s="7"/>
      <c r="B131" s="7"/>
      <c r="C131" s="7"/>
      <c r="D131" s="7"/>
      <c r="E131" s="7"/>
      <c r="F131" s="7"/>
      <c r="G131" s="7"/>
    </row>
    <row r="132" spans="1:7" x14ac:dyDescent="0.25">
      <c r="A132" s="7"/>
      <c r="B132" s="7"/>
      <c r="C132" s="7"/>
      <c r="D132" s="7"/>
      <c r="E132" s="7"/>
      <c r="F132" s="7"/>
      <c r="G132" s="7"/>
    </row>
    <row r="133" spans="1:7" x14ac:dyDescent="0.25">
      <c r="A133" s="7"/>
      <c r="B133" s="7"/>
      <c r="C133" s="7"/>
      <c r="D133" s="7"/>
      <c r="E133" s="7"/>
      <c r="F133" s="7"/>
      <c r="G133" s="7"/>
    </row>
    <row r="134" spans="1:7" x14ac:dyDescent="0.25">
      <c r="A134" s="7"/>
      <c r="B134" s="7"/>
      <c r="C134" s="7"/>
      <c r="D134" s="7"/>
      <c r="E134" s="7"/>
      <c r="F134" s="7"/>
      <c r="G134" s="7"/>
    </row>
    <row r="135" spans="1:7" x14ac:dyDescent="0.25">
      <c r="A135" s="7"/>
      <c r="B135" s="7"/>
      <c r="C135" s="7"/>
      <c r="D135" s="7"/>
      <c r="E135" s="7"/>
      <c r="F135" s="7"/>
      <c r="G135" s="7"/>
    </row>
    <row r="136" spans="1:7" x14ac:dyDescent="0.25">
      <c r="A136" s="7"/>
      <c r="B136" s="7"/>
      <c r="C136" s="7"/>
      <c r="D136" s="7"/>
      <c r="E136" s="7"/>
      <c r="F136" s="7"/>
      <c r="G136" s="7"/>
    </row>
    <row r="137" spans="1:7" x14ac:dyDescent="0.25">
      <c r="A137" s="7"/>
      <c r="B137" s="7"/>
      <c r="C137" s="7"/>
      <c r="D137" s="7"/>
      <c r="E137" s="7"/>
      <c r="F137" s="7"/>
      <c r="G137" s="7"/>
    </row>
    <row r="138" spans="1:7" x14ac:dyDescent="0.25">
      <c r="A138" s="7"/>
      <c r="B138" s="7"/>
      <c r="C138" s="7"/>
      <c r="D138" s="7"/>
      <c r="E138" s="7"/>
      <c r="F138" s="7"/>
      <c r="G138" s="7"/>
    </row>
    <row r="139" spans="1:7" x14ac:dyDescent="0.25">
      <c r="A139" s="7"/>
      <c r="B139" s="7"/>
      <c r="C139" s="7"/>
      <c r="D139" s="7"/>
      <c r="E139" s="7"/>
      <c r="F139" s="7"/>
      <c r="G139" s="7"/>
    </row>
    <row r="140" spans="1:7" x14ac:dyDescent="0.25">
      <c r="A140" s="7"/>
      <c r="B140" s="7"/>
      <c r="C140" s="7"/>
      <c r="D140" s="7"/>
      <c r="E140" s="7"/>
      <c r="F140" s="7"/>
      <c r="G140" s="7"/>
    </row>
    <row r="141" spans="1:7" x14ac:dyDescent="0.25">
      <c r="A141" s="7"/>
      <c r="B141" s="7"/>
      <c r="C141" s="7"/>
      <c r="D141" s="7"/>
      <c r="E141" s="7"/>
      <c r="F141" s="7"/>
      <c r="G141" s="7"/>
    </row>
    <row r="142" spans="1:7" x14ac:dyDescent="0.25">
      <c r="A142" s="7"/>
      <c r="B142" s="7"/>
      <c r="C142" s="7"/>
      <c r="D142" s="7"/>
      <c r="E142" s="7"/>
      <c r="F142" s="7"/>
      <c r="G142" s="7"/>
    </row>
    <row r="143" spans="1:7" x14ac:dyDescent="0.25">
      <c r="A143" s="7"/>
      <c r="B143" s="7"/>
      <c r="C143" s="7"/>
      <c r="D143" s="7"/>
      <c r="E143" s="7"/>
      <c r="F143" s="7"/>
      <c r="G143" s="7"/>
    </row>
    <row r="144" spans="1:7" x14ac:dyDescent="0.25">
      <c r="A144" s="7"/>
      <c r="B144" s="7"/>
      <c r="C144" s="7"/>
      <c r="D144" s="7"/>
      <c r="E144" s="7"/>
      <c r="F144" s="7"/>
      <c r="G144" s="7"/>
    </row>
    <row r="145" spans="1:7" x14ac:dyDescent="0.25">
      <c r="A145" s="7"/>
      <c r="B145" s="7"/>
      <c r="C145" s="7"/>
      <c r="D145" s="7"/>
      <c r="E145" s="7"/>
      <c r="F145" s="7"/>
      <c r="G145" s="7"/>
    </row>
    <row r="146" spans="1:7" x14ac:dyDescent="0.25">
      <c r="A146" s="7"/>
      <c r="B146" s="7"/>
      <c r="C146" s="7"/>
      <c r="D146" s="7"/>
      <c r="E146" s="7"/>
      <c r="F146" s="7"/>
      <c r="G146" s="7"/>
    </row>
    <row r="147" spans="1:7" x14ac:dyDescent="0.25">
      <c r="A147" s="7"/>
      <c r="B147" s="7"/>
      <c r="C147" s="7"/>
      <c r="D147" s="7"/>
      <c r="E147" s="7"/>
      <c r="F147" s="7"/>
      <c r="G147" s="7"/>
    </row>
    <row r="148" spans="1:7" x14ac:dyDescent="0.25">
      <c r="A148" s="7"/>
      <c r="B148" s="7"/>
      <c r="C148" s="7"/>
      <c r="D148" s="7"/>
      <c r="E148" s="7"/>
      <c r="F148" s="7"/>
      <c r="G148" s="7"/>
    </row>
    <row r="149" spans="1:7" x14ac:dyDescent="0.25">
      <c r="A149" s="7"/>
      <c r="B149" s="7"/>
      <c r="C149" s="7"/>
      <c r="D149" s="7"/>
      <c r="E149" s="7"/>
      <c r="F149" s="7"/>
      <c r="G149" s="7"/>
    </row>
    <row r="150" spans="1:7" x14ac:dyDescent="0.25">
      <c r="A150" s="7"/>
      <c r="B150" s="7"/>
      <c r="C150" s="7"/>
      <c r="D150" s="7"/>
      <c r="E150" s="7"/>
      <c r="F150" s="7"/>
      <c r="G150" s="7"/>
    </row>
    <row r="151" spans="1:7" x14ac:dyDescent="0.25">
      <c r="A151" s="7"/>
      <c r="B151" s="7"/>
      <c r="C151" s="7"/>
      <c r="D151" s="7"/>
      <c r="E151" s="7"/>
      <c r="F151" s="7"/>
      <c r="G151" s="7"/>
    </row>
    <row r="152" spans="1:7" x14ac:dyDescent="0.25">
      <c r="A152" s="7"/>
      <c r="B152" s="7"/>
      <c r="C152" s="7"/>
      <c r="D152" s="7"/>
      <c r="E152" s="7"/>
      <c r="F152" s="7"/>
      <c r="G152" s="7"/>
    </row>
    <row r="153" spans="1:7" x14ac:dyDescent="0.25">
      <c r="A153" s="7"/>
      <c r="B153" s="7"/>
      <c r="C153" s="7"/>
      <c r="D153" s="7"/>
      <c r="E153" s="7"/>
      <c r="F153" s="7"/>
      <c r="G153" s="7"/>
    </row>
    <row r="154" spans="1:7" x14ac:dyDescent="0.25">
      <c r="A154" s="7"/>
      <c r="B154" s="7"/>
      <c r="C154" s="7"/>
      <c r="D154" s="7"/>
      <c r="E154" s="7"/>
      <c r="F154" s="7"/>
      <c r="G154" s="7"/>
    </row>
    <row r="155" spans="1:7" x14ac:dyDescent="0.25">
      <c r="A155" s="7"/>
      <c r="B155" s="7"/>
      <c r="C155" s="7"/>
      <c r="D155" s="7"/>
      <c r="E155" s="7"/>
      <c r="F155" s="7"/>
      <c r="G155" s="7"/>
    </row>
    <row r="156" spans="1:7" x14ac:dyDescent="0.25">
      <c r="A156" s="7"/>
      <c r="B156" s="7"/>
      <c r="C156" s="7"/>
      <c r="D156" s="7"/>
      <c r="E156" s="7"/>
      <c r="F156" s="7"/>
      <c r="G156" s="7"/>
    </row>
    <row r="157" spans="1:7" x14ac:dyDescent="0.25">
      <c r="A157" s="7"/>
      <c r="B157" s="7"/>
      <c r="C157" s="7"/>
      <c r="D157" s="7"/>
      <c r="E157" s="7"/>
      <c r="F157" s="7"/>
      <c r="G157" s="7"/>
    </row>
    <row r="158" spans="1:7" x14ac:dyDescent="0.25">
      <c r="A158" s="7"/>
      <c r="B158" s="7"/>
      <c r="C158" s="7"/>
      <c r="D158" s="7"/>
      <c r="E158" s="7"/>
      <c r="F158" s="7"/>
      <c r="G158" s="7"/>
    </row>
    <row r="159" spans="1:7" x14ac:dyDescent="0.25">
      <c r="A159" s="7"/>
      <c r="B159" s="7"/>
      <c r="C159" s="7"/>
      <c r="D159" s="7"/>
      <c r="E159" s="7"/>
      <c r="F159" s="7"/>
      <c r="G159" s="7"/>
    </row>
    <row r="160" spans="1:7" x14ac:dyDescent="0.25">
      <c r="A160" s="7"/>
      <c r="B160" s="7"/>
      <c r="C160" s="7"/>
      <c r="D160" s="7"/>
      <c r="E160" s="7"/>
      <c r="F160" s="7"/>
      <c r="G160" s="7"/>
    </row>
    <row r="161" spans="1:7" x14ac:dyDescent="0.25">
      <c r="A161" s="7"/>
      <c r="B161" s="7"/>
      <c r="C161" s="7"/>
      <c r="D161" s="7"/>
      <c r="E161" s="7"/>
      <c r="F161" s="7"/>
      <c r="G161" s="7"/>
    </row>
    <row r="162" spans="1:7" x14ac:dyDescent="0.25">
      <c r="A162" s="7"/>
      <c r="B162" s="7"/>
      <c r="C162" s="7"/>
      <c r="D162" s="7"/>
      <c r="E162" s="7"/>
      <c r="F162" s="7"/>
      <c r="G162" s="7"/>
    </row>
    <row r="163" spans="1:7" x14ac:dyDescent="0.25">
      <c r="A163" s="7"/>
      <c r="B163" s="7"/>
      <c r="C163" s="7"/>
      <c r="D163" s="7"/>
      <c r="E163" s="7"/>
      <c r="F163" s="7"/>
      <c r="G163" s="7"/>
    </row>
    <row r="164" spans="1:7" x14ac:dyDescent="0.25">
      <c r="A164" s="7"/>
      <c r="B164" s="7"/>
      <c r="C164" s="7"/>
      <c r="D164" s="7"/>
      <c r="E164" s="7"/>
      <c r="F164" s="7"/>
      <c r="G164" s="7"/>
    </row>
    <row r="165" spans="1:7" x14ac:dyDescent="0.25">
      <c r="A165" s="7"/>
      <c r="B165" s="7"/>
      <c r="C165" s="7"/>
      <c r="D165" s="7"/>
      <c r="E165" s="7"/>
      <c r="F165" s="7"/>
      <c r="G165" s="7"/>
    </row>
    <row r="166" spans="1:7" x14ac:dyDescent="0.25">
      <c r="A166" s="7"/>
      <c r="B166" s="7"/>
      <c r="C166" s="7"/>
      <c r="D166" s="7"/>
      <c r="E166" s="7"/>
      <c r="F166" s="7"/>
      <c r="G166" s="7"/>
    </row>
    <row r="167" spans="1:7" x14ac:dyDescent="0.25">
      <c r="A167" s="7"/>
      <c r="B167" s="7"/>
      <c r="C167" s="7"/>
      <c r="D167" s="7"/>
      <c r="E167" s="7"/>
      <c r="F167" s="7"/>
      <c r="G167" s="7"/>
    </row>
    <row r="168" spans="1:7" x14ac:dyDescent="0.25">
      <c r="A168" s="7"/>
      <c r="B168" s="7"/>
      <c r="C168" s="7"/>
      <c r="D168" s="7"/>
      <c r="E168" s="7"/>
      <c r="F168" s="7"/>
      <c r="G168" s="7"/>
    </row>
    <row r="169" spans="1:7" x14ac:dyDescent="0.25">
      <c r="A169" s="7"/>
      <c r="B169" s="7"/>
      <c r="C169" s="7"/>
      <c r="D169" s="7"/>
      <c r="E169" s="7"/>
      <c r="F169" s="7"/>
      <c r="G169" s="7"/>
    </row>
    <row r="170" spans="1:7" x14ac:dyDescent="0.25">
      <c r="A170" s="7"/>
      <c r="B170" s="7"/>
      <c r="C170" s="7"/>
      <c r="D170" s="7"/>
      <c r="E170" s="7"/>
      <c r="F170" s="7"/>
      <c r="G170" s="7"/>
    </row>
    <row r="171" spans="1:7" x14ac:dyDescent="0.25">
      <c r="A171" s="7"/>
      <c r="B171" s="7"/>
      <c r="C171" s="7"/>
      <c r="D171" s="7"/>
      <c r="E171" s="7"/>
      <c r="F171" s="7"/>
      <c r="G171" s="7"/>
    </row>
    <row r="172" spans="1:7" x14ac:dyDescent="0.25">
      <c r="A172" s="7"/>
      <c r="B172" s="7"/>
      <c r="C172" s="7"/>
      <c r="D172" s="7"/>
      <c r="E172" s="7"/>
      <c r="F172" s="7"/>
      <c r="G172" s="7"/>
    </row>
    <row r="173" spans="1:7" x14ac:dyDescent="0.25">
      <c r="A173" s="7"/>
      <c r="B173" s="7"/>
      <c r="C173" s="7"/>
      <c r="D173" s="7"/>
      <c r="E173" s="7"/>
      <c r="F173" s="7"/>
      <c r="G173" s="7"/>
    </row>
    <row r="174" spans="1:7" x14ac:dyDescent="0.25">
      <c r="A174" s="7"/>
      <c r="B174" s="7"/>
      <c r="C174" s="7"/>
      <c r="D174" s="7"/>
      <c r="E174" s="7"/>
      <c r="F174" s="7"/>
      <c r="G174" s="7"/>
    </row>
    <row r="175" spans="1:7" x14ac:dyDescent="0.25">
      <c r="A175" s="7"/>
      <c r="B175" s="7"/>
      <c r="C175" s="7"/>
      <c r="D175" s="7"/>
      <c r="E175" s="7"/>
      <c r="F175" s="7"/>
      <c r="G175" s="7"/>
    </row>
    <row r="176" spans="1:7" x14ac:dyDescent="0.25">
      <c r="A176" s="7"/>
      <c r="B176" s="7"/>
      <c r="C176" s="7"/>
      <c r="D176" s="7"/>
      <c r="E176" s="7"/>
      <c r="F176" s="7"/>
      <c r="G176" s="7"/>
    </row>
    <row r="177" spans="1:7" x14ac:dyDescent="0.25">
      <c r="A177" s="7"/>
      <c r="B177" s="7"/>
      <c r="C177" s="7"/>
      <c r="D177" s="7"/>
      <c r="E177" s="7"/>
      <c r="F177" s="7"/>
      <c r="G177" s="7"/>
    </row>
    <row r="178" spans="1:7" x14ac:dyDescent="0.25">
      <c r="A178" s="7"/>
      <c r="B178" s="7"/>
      <c r="C178" s="7"/>
      <c r="D178" s="7"/>
      <c r="E178" s="7"/>
      <c r="F178" s="7"/>
      <c r="G178" s="7"/>
    </row>
    <row r="179" spans="1:7" x14ac:dyDescent="0.25">
      <c r="A179" s="7"/>
      <c r="B179" s="7"/>
      <c r="C179" s="7"/>
      <c r="D179" s="7"/>
      <c r="E179" s="7"/>
      <c r="F179" s="7"/>
      <c r="G179" s="7"/>
    </row>
    <row r="180" spans="1:7" x14ac:dyDescent="0.25">
      <c r="A180" s="7"/>
      <c r="B180" s="7"/>
      <c r="C180" s="7"/>
      <c r="D180" s="7"/>
      <c r="E180" s="7"/>
      <c r="F180" s="7"/>
      <c r="G180" s="7"/>
    </row>
    <row r="181" spans="1:7" x14ac:dyDescent="0.25">
      <c r="A181" s="7"/>
      <c r="B181" s="7"/>
      <c r="C181" s="7"/>
      <c r="D181" s="7"/>
      <c r="E181" s="7"/>
      <c r="F181" s="7"/>
      <c r="G181" s="7"/>
    </row>
    <row r="182" spans="1:7" x14ac:dyDescent="0.25">
      <c r="A182" s="7"/>
      <c r="B182" s="7"/>
      <c r="C182" s="7"/>
      <c r="D182" s="7"/>
      <c r="E182" s="7"/>
      <c r="F182" s="7"/>
      <c r="G182" s="7"/>
    </row>
    <row r="183" spans="1:7" x14ac:dyDescent="0.25">
      <c r="A183" s="7"/>
      <c r="B183" s="7"/>
      <c r="C183" s="7"/>
      <c r="D183" s="7"/>
      <c r="E183" s="7"/>
      <c r="F183" s="7"/>
      <c r="G183" s="7"/>
    </row>
    <row r="184" spans="1:7" x14ac:dyDescent="0.25">
      <c r="A184" s="7"/>
      <c r="B184" s="7"/>
      <c r="C184" s="7"/>
      <c r="D184" s="7"/>
      <c r="E184" s="7"/>
      <c r="F184" s="7"/>
      <c r="G184" s="7"/>
    </row>
    <row r="185" spans="1:7" x14ac:dyDescent="0.25">
      <c r="A185" s="7"/>
      <c r="B185" s="7"/>
      <c r="C185" s="7"/>
      <c r="D185" s="7"/>
      <c r="E185" s="7"/>
      <c r="F185" s="7"/>
      <c r="G185" s="7"/>
    </row>
    <row r="186" spans="1:7" x14ac:dyDescent="0.25">
      <c r="A186" s="7"/>
      <c r="B186" s="7"/>
      <c r="C186" s="7"/>
      <c r="D186" s="7"/>
      <c r="E186" s="7"/>
      <c r="F186" s="7"/>
      <c r="G186" s="7"/>
    </row>
    <row r="187" spans="1:7" x14ac:dyDescent="0.25">
      <c r="A187" s="7"/>
      <c r="B187" s="7"/>
      <c r="C187" s="7"/>
      <c r="D187" s="7"/>
      <c r="E187" s="7"/>
      <c r="F187" s="7"/>
      <c r="G187" s="7"/>
    </row>
    <row r="188" spans="1:7" x14ac:dyDescent="0.25">
      <c r="A188" s="7"/>
      <c r="B188" s="7"/>
      <c r="C188" s="7"/>
      <c r="D188" s="7"/>
      <c r="E188" s="7"/>
      <c r="F188" s="7"/>
      <c r="G188" s="7"/>
    </row>
    <row r="189" spans="1:7" x14ac:dyDescent="0.25">
      <c r="A189" s="7"/>
      <c r="B189" s="7"/>
      <c r="C189" s="7"/>
      <c r="D189" s="7"/>
      <c r="E189" s="7"/>
      <c r="F189" s="7"/>
      <c r="G189" s="7"/>
    </row>
    <row r="190" spans="1:7" x14ac:dyDescent="0.25">
      <c r="A190" s="7"/>
      <c r="B190" s="7"/>
      <c r="C190" s="7"/>
      <c r="D190" s="7"/>
      <c r="E190" s="7"/>
      <c r="F190" s="7"/>
      <c r="G190" s="7"/>
    </row>
    <row r="191" spans="1:7" x14ac:dyDescent="0.25">
      <c r="A191" s="7"/>
      <c r="B191" s="7"/>
      <c r="C191" s="7"/>
      <c r="D191" s="7"/>
      <c r="E191" s="7"/>
      <c r="F191" s="7"/>
      <c r="G191" s="7"/>
    </row>
    <row r="192" spans="1:7" x14ac:dyDescent="0.25">
      <c r="A192" s="7"/>
      <c r="B192" s="7"/>
      <c r="C192" s="7"/>
      <c r="D192" s="7"/>
      <c r="E192" s="7"/>
      <c r="F192" s="7"/>
      <c r="G192" s="7"/>
    </row>
    <row r="193" spans="1:7" x14ac:dyDescent="0.25">
      <c r="A193" s="7"/>
      <c r="B193" s="7"/>
      <c r="C193" s="7"/>
      <c r="D193" s="7"/>
      <c r="E193" s="7"/>
      <c r="F193" s="7"/>
      <c r="G193" s="7"/>
    </row>
    <row r="194" spans="1:7" x14ac:dyDescent="0.25">
      <c r="A194" s="7"/>
      <c r="B194" s="7"/>
      <c r="C194" s="7"/>
      <c r="D194" s="7"/>
      <c r="E194" s="7"/>
      <c r="F194" s="7"/>
      <c r="G194" s="7"/>
    </row>
    <row r="195" spans="1:7" x14ac:dyDescent="0.25">
      <c r="A195" s="7"/>
      <c r="B195" s="7"/>
      <c r="C195" s="7"/>
      <c r="D195" s="7"/>
      <c r="E195" s="7"/>
      <c r="F195" s="7"/>
      <c r="G195" s="7"/>
    </row>
    <row r="196" spans="1:7" x14ac:dyDescent="0.25">
      <c r="A196" s="7"/>
      <c r="B196" s="7"/>
      <c r="C196" s="7"/>
      <c r="D196" s="7"/>
      <c r="E196" s="7"/>
      <c r="F196" s="7"/>
      <c r="G196" s="7"/>
    </row>
    <row r="197" spans="1:7" x14ac:dyDescent="0.25">
      <c r="A197" s="7"/>
      <c r="B197" s="7"/>
      <c r="C197" s="7"/>
      <c r="D197" s="7"/>
      <c r="E197" s="7"/>
      <c r="F197" s="7"/>
      <c r="G197" s="7"/>
    </row>
    <row r="198" spans="1:7" x14ac:dyDescent="0.25">
      <c r="A198" s="7"/>
      <c r="B198" s="7"/>
      <c r="C198" s="7"/>
      <c r="D198" s="7"/>
      <c r="E198" s="7"/>
      <c r="F198" s="7"/>
      <c r="G198" s="7"/>
    </row>
    <row r="199" spans="1:7" x14ac:dyDescent="0.25">
      <c r="A199" s="7"/>
      <c r="B199" s="7"/>
      <c r="C199" s="7"/>
      <c r="D199" s="7"/>
      <c r="E199" s="7"/>
      <c r="F199" s="7"/>
      <c r="G199" s="7"/>
    </row>
    <row r="200" spans="1:7" x14ac:dyDescent="0.25">
      <c r="A200" s="7"/>
      <c r="B200" s="7"/>
      <c r="C200" s="7"/>
      <c r="D200" s="7"/>
      <c r="E200" s="7"/>
      <c r="F200" s="7"/>
      <c r="G200" s="7"/>
    </row>
    <row r="201" spans="1:7" x14ac:dyDescent="0.25">
      <c r="A201" s="7"/>
      <c r="B201" s="7"/>
      <c r="C201" s="7"/>
      <c r="D201" s="7"/>
      <c r="E201" s="7"/>
      <c r="F201" s="7"/>
      <c r="G201" s="7"/>
    </row>
  </sheetData>
  <sheetProtection sheet="1" formatColumns="0" formatRows="0" autoFilter="0"/>
  <autoFilter ref="A1:G1"/>
  <dataValidations count="1">
    <dataValidation type="list" allowBlank="1" sqref="G2:G201">
      <formula1>"Producteur du déchet,Détenteur du déchet"</formula1>
    </dataValidation>
  </dataValidations>
  <pageMargins left="0.7" right="0.7" top="0.75" bottom="0.75" header="0.3" footer="0.3"/>
  <pageSetup orientation="portrait" horizontalDpi="4294967295" verticalDpi="4294967295" scale="100" fitToWidth="1" fitToHeight="1"/>
  <headerFooter>
    <oddFooter>&amp;LAttestation de valorisation - modèle Roméo Labs, romeolabs.app (CC BY 4.0)&amp;CPage &amp;P / &amp;N&amp;RSuivi terrain : tryromeo.com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pageSetUpPr fitToPage="1"/>
  </sheetPr>
  <dimension ref="A1:W101"/>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3" width="24" customWidth="1"/>
    <col min="4" max="4" width="15" customWidth="1"/>
    <col min="5" max="12" width="8" customWidth="1"/>
    <col min="13" max="13" width="11" customWidth="1"/>
    <col min="14" max="14" width="10" customWidth="1"/>
    <col min="15" max="15" width="14" customWidth="1"/>
    <col min="16" max="16" width="11" customWidth="1"/>
    <col min="17" max="19" width="10" customWidth="1"/>
    <col min="20" max="20" width="12" customWidth="1"/>
    <col min="21" max="21" width="18" customWidth="1"/>
    <col min="22" max="22" width="11" customWidth="1"/>
    <col min="23" max="23" width="38" customWidth="1"/>
  </cols>
  <sheetData>
    <row r="1" ht="58" customHeight="1" spans="1:23" x14ac:dyDescent="0.25">
      <c r="A1" s="11" t="s">
        <v>71</v>
      </c>
      <c r="B1" s="11" t="s">
        <v>72</v>
      </c>
      <c r="C1" s="11" t="s">
        <v>73</v>
      </c>
      <c r="D1" s="11" t="s">
        <v>74</v>
      </c>
      <c r="E1" s="11" t="s">
        <v>75</v>
      </c>
      <c r="F1" s="11" t="s">
        <v>76</v>
      </c>
      <c r="G1" s="11" t="s">
        <v>77</v>
      </c>
      <c r="H1" s="11" t="s">
        <v>78</v>
      </c>
      <c r="I1" s="11" t="s">
        <v>79</v>
      </c>
      <c r="J1" s="11" t="s">
        <v>80</v>
      </c>
      <c r="K1" s="11" t="s">
        <v>81</v>
      </c>
      <c r="L1" s="11" t="s">
        <v>82</v>
      </c>
      <c r="M1" s="11" t="s">
        <v>83</v>
      </c>
      <c r="N1" s="11" t="s">
        <v>84</v>
      </c>
      <c r="O1" s="11" t="s">
        <v>85</v>
      </c>
      <c r="P1" s="11" t="s">
        <v>86</v>
      </c>
      <c r="Q1" s="11" t="s">
        <v>87</v>
      </c>
      <c r="R1" s="11" t="s">
        <v>88</v>
      </c>
      <c r="S1" s="11" t="s">
        <v>89</v>
      </c>
      <c r="T1" s="11" t="s">
        <v>90</v>
      </c>
      <c r="U1" s="12" t="s">
        <v>91</v>
      </c>
      <c r="V1" s="11" t="s">
        <v>92</v>
      </c>
      <c r="W1" s="11" t="s">
        <v>93</v>
      </c>
    </row>
    <row r="2" spans="1:23" x14ac:dyDescent="0.25">
      <c r="A2" s="7" t="s">
        <v>94</v>
      </c>
      <c r="B2" s="7" t="s">
        <v>58</v>
      </c>
      <c r="C2" s="7" t="s">
        <v>95</v>
      </c>
      <c r="D2" s="7" t="s">
        <v>96</v>
      </c>
      <c r="E2" s="13" t="s">
        <v>97</v>
      </c>
      <c r="F2" s="13"/>
      <c r="G2" s="13"/>
      <c r="H2" s="13"/>
      <c r="I2" s="13"/>
      <c r="J2" s="13"/>
      <c r="K2" s="13"/>
      <c r="L2" s="13"/>
      <c r="M2" s="13">
        <v>12</v>
      </c>
      <c r="N2" s="7" t="s">
        <v>98</v>
      </c>
      <c r="O2" s="7" t="s">
        <v>99</v>
      </c>
      <c r="P2" s="13">
        <v>11</v>
      </c>
      <c r="Q2" s="7" t="s">
        <v>98</v>
      </c>
      <c r="R2" s="13">
        <v>1</v>
      </c>
      <c r="S2" s="7" t="s">
        <v>100</v>
      </c>
      <c r="T2" s="9">
        <v>46433</v>
      </c>
      <c r="U2" s="7"/>
      <c r="V2" s="14">
        <f>IF($A2="","",SUMIF(Destinations!$A$2:$A$401,$A2,Destinations!$E$2:$E$401))</f>
      </c>
      <c r="W2" s="15">
        <f>IF(AND($A2="",$B2=""),"",IF(LEN(IF($A2="","n°, ",IF(COUNTIF(Attestations!$A$2:$A$101,$A2)&gt;1,"n° en double, ",""))&amp;IF($B2="","client, ",IF(COUNTIF(Clients!$A$2:$A$201,$B2)=0,"client absent de l'onglet Clients, ",IF(INDEX(Clients!$G$2:$G$201,MATCH($B2,Clients!$A$2:$A$201,0))="","producteur ou détenteur (onglet Clients), ","")))&amp;IF($C2="","dénomination (3.A), ","")&amp;IF($D2="","triés ou collectés conjointement, ",IF(AND($D2="Triés",COUNTIF($E2:$L2,"Oui")&lt;&gt;1),"un seul flux coché si triés, ",IF(AND($D2&lt;&gt;"Triés",COUNTIF($E2:$L2,"Oui")&lt;2),"au moins deux flux si collectés conjointement, ","")))&amp;IF(AND($D2="Collectés conjointement",$L2="Oui"),"plâtre interdit en mélange, ","")&amp;IF(OR($M2="",$P2="",$R2=""),"quantités 4.A, 4.B/4.C et 4.D, ",IF(AND(ISNUMBER($M2),ISNUMBER($P2),ISNUMBER($R2)),IF(OR($M2&lt;&gt;ROUND($M2,0),$P2&lt;&gt;ROUND($P2,0),$R2&lt;&gt;ROUND($R2,0)),"tonnes sans décimale, ","")&amp;IF($P2&lt;&gt;$M2-$R2,"bilan des masses (4.B/4.C = 4.A - 4.D), ",""),"quantités en nombres, "))&amp;IF(OR($N2="",$Q2="",$S2=""),"pesées ou estimées, ","")&amp;IF($O2="","case 4.B ou 4.C, ","")&amp;IF($A2="","",IF(ABS($V2-100)&gt;0.05,"répartition du cadre 5 à "&amp;ROUND($V2,1)&amp;" % au lieu de 100 %, ",""))&amp;IF($T2="","date de signature, ","")&amp;IF('Émetteur'!$B$17&lt;&gt;"Complet","onglet Émetteur, ",""))=0,"Prête","À corriger : "&amp;LEFT(IF($A2="","n°, ",IF(COUNTIF(Attestations!$A$2:$A$101,$A2)&gt;1,"n° en double, ",""))&amp;IF($B2="","client, ",IF(COUNTIF(Clients!$A$2:$A$201,$B2)=0,"client absent de l'onglet Clients, ",IF(INDEX(Clients!$G$2:$G$201,MATCH($B2,Clients!$A$2:$A$201,0))="","producteur ou détenteur (onglet Clients), ","")))&amp;IF($C2="","dénomination (3.A), ","")&amp;IF($D2="","triés ou collectés conjointement, ",IF(AND($D2="Triés",COUNTIF($E2:$L2,"Oui")&lt;&gt;1),"un seul flux coché si triés, ",IF(AND($D2&lt;&gt;"Triés",COUNTIF($E2:$L2,"Oui")&lt;2),"au moins deux flux si collectés conjointement, ","")))&amp;IF(AND($D2="Collectés conjointement",$L2="Oui"),"plâtre interdit en mélange, ","")&amp;IF(OR($M2="",$P2="",$R2=""),"quantités 4.A, 4.B/4.C et 4.D, ",IF(AND(ISNUMBER($M2),ISNUMBER($P2),ISNUMBER($R2)),IF(OR($M2&lt;&gt;ROUND($M2,0),$P2&lt;&gt;ROUND($P2,0),$R2&lt;&gt;ROUND($R2,0)),"tonnes sans décimale, ","")&amp;IF($P2&lt;&gt;$M2-$R2,"bilan des masses (4.B/4.C = 4.A - 4.D), ",""),"quantités en nombres, "))&amp;IF(OR($N2="",$Q2="",$S2=""),"pesées ou estimées, ","")&amp;IF($O2="","case 4.B ou 4.C, ","")&amp;IF($A2="","",IF(ABS($V2-100)&gt;0.05,"répartition du cadre 5 à "&amp;ROUND($V2,1)&amp;" % au lieu de 100 %, ",""))&amp;IF($T2="","date de signature, ","")&amp;IF('Émetteur'!$B$17&lt;&gt;"Complet","onglet Émetteur, ",""),LEN(IF($A2="","n°, ",IF(COUNTIF(Attestations!$A$2:$A$101,$A2)&gt;1,"n° en double, ",""))&amp;IF($B2="","client, ",IF(COUNTIF(Clients!$A$2:$A$201,$B2)=0,"client absent de l'onglet Clients, ",IF(INDEX(Clients!$G$2:$G$201,MATCH($B2,Clients!$A$2:$A$201,0))="","producteur ou détenteur (onglet Clients), ","")))&amp;IF($C2="","dénomination (3.A), ","")&amp;IF($D2="","triés ou collectés conjointement, ",IF(AND($D2="Triés",COUNTIF($E2:$L2,"Oui")&lt;&gt;1),"un seul flux coché si triés, ",IF(AND($D2&lt;&gt;"Triés",COUNTIF($E2:$L2,"Oui")&lt;2),"au moins deux flux si collectés conjointement, ","")))&amp;IF(AND($D2="Collectés conjointement",$L2="Oui"),"plâtre interdit en mélange, ","")&amp;IF(OR($M2="",$P2="",$R2=""),"quantités 4.A, 4.B/4.C et 4.D, ",IF(AND(ISNUMBER($M2),ISNUMBER($P2),ISNUMBER($R2)),IF(OR($M2&lt;&gt;ROUND($M2,0),$P2&lt;&gt;ROUND($P2,0),$R2&lt;&gt;ROUND($R2,0)),"tonnes sans décimale, ","")&amp;IF($P2&lt;&gt;$M2-$R2,"bilan des masses (4.B/4.C = 4.A - 4.D), ",""),"quantités en nombres, "))&amp;IF(OR($N2="",$Q2="",$S2=""),"pesées ou estimées, ","")&amp;IF($O2="","case 4.B ou 4.C, ","")&amp;IF($A2="","",IF(ABS($V2-100)&gt;0.05,"répartition du cadre 5 à "&amp;ROUND($V2,1)&amp;" % au lieu de 100 %, ",""))&amp;IF($T2="","date de signature, ","")&amp;IF('Émetteur'!$B$17&lt;&gt;"Complet","onglet Émetteur, ",""))-2)))</f>
      </c>
    </row>
    <row r="3" spans="1:23" x14ac:dyDescent="0.25">
      <c r="A3" s="7" t="s">
        <v>101</v>
      </c>
      <c r="B3" s="7" t="s">
        <v>58</v>
      </c>
      <c r="C3" s="7" t="s">
        <v>102</v>
      </c>
      <c r="D3" s="7" t="s">
        <v>96</v>
      </c>
      <c r="E3" s="13"/>
      <c r="F3" s="13"/>
      <c r="G3" s="13"/>
      <c r="H3" s="13"/>
      <c r="I3" s="13"/>
      <c r="J3" s="13" t="s">
        <v>97</v>
      </c>
      <c r="K3" s="13"/>
      <c r="L3" s="13"/>
      <c r="M3" s="13">
        <v>6</v>
      </c>
      <c r="N3" s="7" t="s">
        <v>98</v>
      </c>
      <c r="O3" s="7" t="s">
        <v>99</v>
      </c>
      <c r="P3" s="13">
        <v>6</v>
      </c>
      <c r="Q3" s="7" t="s">
        <v>98</v>
      </c>
      <c r="R3" s="13">
        <v>0</v>
      </c>
      <c r="S3" s="7" t="s">
        <v>100</v>
      </c>
      <c r="T3" s="9">
        <v>46433</v>
      </c>
      <c r="U3" s="7"/>
      <c r="V3" s="14">
        <f>IF($A3="","",SUMIF(Destinations!$A$2:$A$401,$A3,Destinations!$E$2:$E$401))</f>
      </c>
      <c r="W3" s="15">
        <f>IF(AND($A3="",$B3=""),"",IF(LEN(IF($A3="","n°, ",IF(COUNTIF(Attestations!$A$2:$A$101,$A3)&gt;1,"n° en double, ",""))&amp;IF($B3="","client, ",IF(COUNTIF(Clients!$A$2:$A$201,$B3)=0,"client absent de l'onglet Clients, ",IF(INDEX(Clients!$G$2:$G$201,MATCH($B3,Clients!$A$2:$A$201,0))="","producteur ou détenteur (onglet Clients), ","")))&amp;IF($C3="","dénomination (3.A), ","")&amp;IF($D3="","triés ou collectés conjointement, ",IF(AND($D3="Triés",COUNTIF($E3:$L3,"Oui")&lt;&gt;1),"un seul flux coché si triés, ",IF(AND($D3&lt;&gt;"Triés",COUNTIF($E3:$L3,"Oui")&lt;2),"au moins deux flux si collectés conjointement, ","")))&amp;IF(AND($D3="Collectés conjointement",$L3="Oui"),"plâtre interdit en mélange, ","")&amp;IF(OR($M3="",$P3="",$R3=""),"quantités 4.A, 4.B/4.C et 4.D, ",IF(AND(ISNUMBER($M3),ISNUMBER($P3),ISNUMBER($R3)),IF(OR($M3&lt;&gt;ROUND($M3,0),$P3&lt;&gt;ROUND($P3,0),$R3&lt;&gt;ROUND($R3,0)),"tonnes sans décimale, ","")&amp;IF($P3&lt;&gt;$M3-$R3,"bilan des masses (4.B/4.C = 4.A - 4.D), ",""),"quantités en nombres, "))&amp;IF(OR($N3="",$Q3="",$S3=""),"pesées ou estimées, ","")&amp;IF($O3="","case 4.B ou 4.C, ","")&amp;IF($A3="","",IF(ABS($V3-100)&gt;0.05,"répartition du cadre 5 à "&amp;ROUND($V3,1)&amp;" % au lieu de 100 %, ",""))&amp;IF($T3="","date de signature, ","")&amp;IF('Émetteur'!$B$17&lt;&gt;"Complet","onglet Émetteur, ",""))=0,"Prête","À corriger : "&amp;LEFT(IF($A3="","n°, ",IF(COUNTIF(Attestations!$A$2:$A$101,$A3)&gt;1,"n° en double, ",""))&amp;IF($B3="","client, ",IF(COUNTIF(Clients!$A$2:$A$201,$B3)=0,"client absent de l'onglet Clients, ",IF(INDEX(Clients!$G$2:$G$201,MATCH($B3,Clients!$A$2:$A$201,0))="","producteur ou détenteur (onglet Clients), ","")))&amp;IF($C3="","dénomination (3.A), ","")&amp;IF($D3="","triés ou collectés conjointement, ",IF(AND($D3="Triés",COUNTIF($E3:$L3,"Oui")&lt;&gt;1),"un seul flux coché si triés, ",IF(AND($D3&lt;&gt;"Triés",COUNTIF($E3:$L3,"Oui")&lt;2),"au moins deux flux si collectés conjointement, ","")))&amp;IF(AND($D3="Collectés conjointement",$L3="Oui"),"plâtre interdit en mélange, ","")&amp;IF(OR($M3="",$P3="",$R3=""),"quantités 4.A, 4.B/4.C et 4.D, ",IF(AND(ISNUMBER($M3),ISNUMBER($P3),ISNUMBER($R3)),IF(OR($M3&lt;&gt;ROUND($M3,0),$P3&lt;&gt;ROUND($P3,0),$R3&lt;&gt;ROUND($R3,0)),"tonnes sans décimale, ","")&amp;IF($P3&lt;&gt;$M3-$R3,"bilan des masses (4.B/4.C = 4.A - 4.D), ",""),"quantités en nombres, "))&amp;IF(OR($N3="",$Q3="",$S3=""),"pesées ou estimées, ","")&amp;IF($O3="","case 4.B ou 4.C, ","")&amp;IF($A3="","",IF(ABS($V3-100)&gt;0.05,"répartition du cadre 5 à "&amp;ROUND($V3,1)&amp;" % au lieu de 100 %, ",""))&amp;IF($T3="","date de signature, ","")&amp;IF('Émetteur'!$B$17&lt;&gt;"Complet","onglet Émetteur, ",""),LEN(IF($A3="","n°, ",IF(COUNTIF(Attestations!$A$2:$A$101,$A3)&gt;1,"n° en double, ",""))&amp;IF($B3="","client, ",IF(COUNTIF(Clients!$A$2:$A$201,$B3)=0,"client absent de l'onglet Clients, ",IF(INDEX(Clients!$G$2:$G$201,MATCH($B3,Clients!$A$2:$A$201,0))="","producteur ou détenteur (onglet Clients), ","")))&amp;IF($C3="","dénomination (3.A), ","")&amp;IF($D3="","triés ou collectés conjointement, ",IF(AND($D3="Triés",COUNTIF($E3:$L3,"Oui")&lt;&gt;1),"un seul flux coché si triés, ",IF(AND($D3&lt;&gt;"Triés",COUNTIF($E3:$L3,"Oui")&lt;2),"au moins deux flux si collectés conjointement, ","")))&amp;IF(AND($D3="Collectés conjointement",$L3="Oui"),"plâtre interdit en mélange, ","")&amp;IF(OR($M3="",$P3="",$R3=""),"quantités 4.A, 4.B/4.C et 4.D, ",IF(AND(ISNUMBER($M3),ISNUMBER($P3),ISNUMBER($R3)),IF(OR($M3&lt;&gt;ROUND($M3,0),$P3&lt;&gt;ROUND($P3,0),$R3&lt;&gt;ROUND($R3,0)),"tonnes sans décimale, ","")&amp;IF($P3&lt;&gt;$M3-$R3,"bilan des masses (4.B/4.C = 4.A - 4.D), ",""),"quantités en nombres, "))&amp;IF(OR($N3="",$Q3="",$S3=""),"pesées ou estimées, ","")&amp;IF($O3="","case 4.B ou 4.C, ","")&amp;IF($A3="","",IF(ABS($V3-100)&gt;0.05,"répartition du cadre 5 à "&amp;ROUND($V3,1)&amp;" % au lieu de 100 %, ",""))&amp;IF($T3="","date de signature, ","")&amp;IF('Émetteur'!$B$17&lt;&gt;"Complet","onglet Émetteur, ",""))-2)))</f>
      </c>
    </row>
    <row r="4" spans="1:23" x14ac:dyDescent="0.25">
      <c r="A4" s="7" t="s">
        <v>103</v>
      </c>
      <c r="B4" s="7" t="s">
        <v>65</v>
      </c>
      <c r="C4" s="7" t="s">
        <v>104</v>
      </c>
      <c r="D4" s="7" t="s">
        <v>105</v>
      </c>
      <c r="E4" s="13" t="s">
        <v>97</v>
      </c>
      <c r="F4" s="13" t="s">
        <v>97</v>
      </c>
      <c r="G4" s="13" t="s">
        <v>97</v>
      </c>
      <c r="H4" s="13"/>
      <c r="I4" s="13"/>
      <c r="J4" s="13"/>
      <c r="K4" s="13"/>
      <c r="L4" s="13"/>
      <c r="M4" s="13">
        <v>20</v>
      </c>
      <c r="N4" s="7" t="s">
        <v>98</v>
      </c>
      <c r="O4" s="7" t="s">
        <v>99</v>
      </c>
      <c r="P4" s="13">
        <v>19</v>
      </c>
      <c r="Q4" s="7" t="s">
        <v>98</v>
      </c>
      <c r="R4" s="13">
        <v>1</v>
      </c>
      <c r="S4" s="7" t="s">
        <v>100</v>
      </c>
      <c r="T4" s="9">
        <v>46438</v>
      </c>
      <c r="U4" s="7"/>
      <c r="V4" s="14">
        <f>IF($A4="","",SUMIF(Destinations!$A$2:$A$401,$A4,Destinations!$E$2:$E$401))</f>
      </c>
      <c r="W4" s="15">
        <f>IF(AND($A4="",$B4=""),"",IF(LEN(IF($A4="","n°, ",IF(COUNTIF(Attestations!$A$2:$A$101,$A4)&gt;1,"n° en double, ",""))&amp;IF($B4="","client, ",IF(COUNTIF(Clients!$A$2:$A$201,$B4)=0,"client absent de l'onglet Clients, ",IF(INDEX(Clients!$G$2:$G$201,MATCH($B4,Clients!$A$2:$A$201,0))="","producteur ou détenteur (onglet Clients), ","")))&amp;IF($C4="","dénomination (3.A), ","")&amp;IF($D4="","triés ou collectés conjointement, ",IF(AND($D4="Triés",COUNTIF($E4:$L4,"Oui")&lt;&gt;1),"un seul flux coché si triés, ",IF(AND($D4&lt;&gt;"Triés",COUNTIF($E4:$L4,"Oui")&lt;2),"au moins deux flux si collectés conjointement, ","")))&amp;IF(AND($D4="Collectés conjointement",$L4="Oui"),"plâtre interdit en mélange, ","")&amp;IF(OR($M4="",$P4="",$R4=""),"quantités 4.A, 4.B/4.C et 4.D, ",IF(AND(ISNUMBER($M4),ISNUMBER($P4),ISNUMBER($R4)),IF(OR($M4&lt;&gt;ROUND($M4,0),$P4&lt;&gt;ROUND($P4,0),$R4&lt;&gt;ROUND($R4,0)),"tonnes sans décimale, ","")&amp;IF($P4&lt;&gt;$M4-$R4,"bilan des masses (4.B/4.C = 4.A - 4.D), ",""),"quantités en nombres, "))&amp;IF(OR($N4="",$Q4="",$S4=""),"pesées ou estimées, ","")&amp;IF($O4="","case 4.B ou 4.C, ","")&amp;IF($A4="","",IF(ABS($V4-100)&gt;0.05,"répartition du cadre 5 à "&amp;ROUND($V4,1)&amp;" % au lieu de 100 %, ",""))&amp;IF($T4="","date de signature, ","")&amp;IF('Émetteur'!$B$17&lt;&gt;"Complet","onglet Émetteur, ",""))=0,"Prête","À corriger : "&amp;LEFT(IF($A4="","n°, ",IF(COUNTIF(Attestations!$A$2:$A$101,$A4)&gt;1,"n° en double, ",""))&amp;IF($B4="","client, ",IF(COUNTIF(Clients!$A$2:$A$201,$B4)=0,"client absent de l'onglet Clients, ",IF(INDEX(Clients!$G$2:$G$201,MATCH($B4,Clients!$A$2:$A$201,0))="","producteur ou détenteur (onglet Clients), ","")))&amp;IF($C4="","dénomination (3.A), ","")&amp;IF($D4="","triés ou collectés conjointement, ",IF(AND($D4="Triés",COUNTIF($E4:$L4,"Oui")&lt;&gt;1),"un seul flux coché si triés, ",IF(AND($D4&lt;&gt;"Triés",COUNTIF($E4:$L4,"Oui")&lt;2),"au moins deux flux si collectés conjointement, ","")))&amp;IF(AND($D4="Collectés conjointement",$L4="Oui"),"plâtre interdit en mélange, ","")&amp;IF(OR($M4="",$P4="",$R4=""),"quantités 4.A, 4.B/4.C et 4.D, ",IF(AND(ISNUMBER($M4),ISNUMBER($P4),ISNUMBER($R4)),IF(OR($M4&lt;&gt;ROUND($M4,0),$P4&lt;&gt;ROUND($P4,0),$R4&lt;&gt;ROUND($R4,0)),"tonnes sans décimale, ","")&amp;IF($P4&lt;&gt;$M4-$R4,"bilan des masses (4.B/4.C = 4.A - 4.D), ",""),"quantités en nombres, "))&amp;IF(OR($N4="",$Q4="",$S4=""),"pesées ou estimées, ","")&amp;IF($O4="","case 4.B ou 4.C, ","")&amp;IF($A4="","",IF(ABS($V4-100)&gt;0.05,"répartition du cadre 5 à "&amp;ROUND($V4,1)&amp;" % au lieu de 100 %, ",""))&amp;IF($T4="","date de signature, ","")&amp;IF('Émetteur'!$B$17&lt;&gt;"Complet","onglet Émetteur, ",""),LEN(IF($A4="","n°, ",IF(COUNTIF(Attestations!$A$2:$A$101,$A4)&gt;1,"n° en double, ",""))&amp;IF($B4="","client, ",IF(COUNTIF(Clients!$A$2:$A$201,$B4)=0,"client absent de l'onglet Clients, ",IF(INDEX(Clients!$G$2:$G$201,MATCH($B4,Clients!$A$2:$A$201,0))="","producteur ou détenteur (onglet Clients), ","")))&amp;IF($C4="","dénomination (3.A), ","")&amp;IF($D4="","triés ou collectés conjointement, ",IF(AND($D4="Triés",COUNTIF($E4:$L4,"Oui")&lt;&gt;1),"un seul flux coché si triés, ",IF(AND($D4&lt;&gt;"Triés",COUNTIF($E4:$L4,"Oui")&lt;2),"au moins deux flux si collectés conjointement, ","")))&amp;IF(AND($D4="Collectés conjointement",$L4="Oui"),"plâtre interdit en mélange, ","")&amp;IF(OR($M4="",$P4="",$R4=""),"quantités 4.A, 4.B/4.C et 4.D, ",IF(AND(ISNUMBER($M4),ISNUMBER($P4),ISNUMBER($R4)),IF(OR($M4&lt;&gt;ROUND($M4,0),$P4&lt;&gt;ROUND($P4,0),$R4&lt;&gt;ROUND($R4,0)),"tonnes sans décimale, ","")&amp;IF($P4&lt;&gt;$M4-$R4,"bilan des masses (4.B/4.C = 4.A - 4.D), ",""),"quantités en nombres, "))&amp;IF(OR($N4="",$Q4="",$S4=""),"pesées ou estimées, ","")&amp;IF($O4="","case 4.B ou 4.C, ","")&amp;IF($A4="","",IF(ABS($V4-100)&gt;0.05,"répartition du cadre 5 à "&amp;ROUND($V4,1)&amp;" % au lieu de 100 %, ",""))&amp;IF($T4="","date de signature, ","")&amp;IF('Émetteur'!$B$17&lt;&gt;"Complet","onglet Émetteur, ",""))-2)))</f>
      </c>
    </row>
    <row r="5" spans="1:23" x14ac:dyDescent="0.25">
      <c r="A5" s="7"/>
      <c r="B5" s="7"/>
      <c r="C5" s="7"/>
      <c r="D5" s="7"/>
      <c r="E5" s="13"/>
      <c r="F5" s="13"/>
      <c r="G5" s="13"/>
      <c r="H5" s="13"/>
      <c r="I5" s="13"/>
      <c r="J5" s="13"/>
      <c r="K5" s="13"/>
      <c r="L5" s="13"/>
      <c r="M5" s="13"/>
      <c r="N5" s="7"/>
      <c r="O5" s="7"/>
      <c r="P5" s="13"/>
      <c r="Q5" s="7"/>
      <c r="R5" s="13"/>
      <c r="S5" s="7"/>
      <c r="T5" s="9"/>
      <c r="U5" s="7"/>
      <c r="V5" s="14">
        <f>IF($A5="","",SUMIF(Destinations!$A$2:$A$401,$A5,Destinations!$E$2:$E$401))</f>
      </c>
      <c r="W5" s="15">
        <f>IF(AND($A5="",$B5=""),"",IF(LEN(IF($A5="","n°, ",IF(COUNTIF(Attestations!$A$2:$A$101,$A5)&gt;1,"n° en double, ",""))&amp;IF($B5="","client, ",IF(COUNTIF(Clients!$A$2:$A$201,$B5)=0,"client absent de l'onglet Clients, ",IF(INDEX(Clients!$G$2:$G$201,MATCH($B5,Clients!$A$2:$A$201,0))="","producteur ou détenteur (onglet Clients), ","")))&amp;IF($C5="","dénomination (3.A), ","")&amp;IF($D5="","triés ou collectés conjointement, ",IF(AND($D5="Triés",COUNTIF($E5:$L5,"Oui")&lt;&gt;1),"un seul flux coché si triés, ",IF(AND($D5&lt;&gt;"Triés",COUNTIF($E5:$L5,"Oui")&lt;2),"au moins deux flux si collectés conjointement, ","")))&amp;IF(AND($D5="Collectés conjointement",$L5="Oui"),"plâtre interdit en mélange, ","")&amp;IF(OR($M5="",$P5="",$R5=""),"quantités 4.A, 4.B/4.C et 4.D, ",IF(AND(ISNUMBER($M5),ISNUMBER($P5),ISNUMBER($R5)),IF(OR($M5&lt;&gt;ROUND($M5,0),$P5&lt;&gt;ROUND($P5,0),$R5&lt;&gt;ROUND($R5,0)),"tonnes sans décimale, ","")&amp;IF($P5&lt;&gt;$M5-$R5,"bilan des masses (4.B/4.C = 4.A - 4.D), ",""),"quantités en nombres, "))&amp;IF(OR($N5="",$Q5="",$S5=""),"pesées ou estimées, ","")&amp;IF($O5="","case 4.B ou 4.C, ","")&amp;IF($A5="","",IF(ABS($V5-100)&gt;0.05,"répartition du cadre 5 à "&amp;ROUND($V5,1)&amp;" % au lieu de 100 %, ",""))&amp;IF($T5="","date de signature, ","")&amp;IF('Émetteur'!$B$17&lt;&gt;"Complet","onglet Émetteur, ",""))=0,"Prête","À corriger : "&amp;LEFT(IF($A5="","n°, ",IF(COUNTIF(Attestations!$A$2:$A$101,$A5)&gt;1,"n° en double, ",""))&amp;IF($B5="","client, ",IF(COUNTIF(Clients!$A$2:$A$201,$B5)=0,"client absent de l'onglet Clients, ",IF(INDEX(Clients!$G$2:$G$201,MATCH($B5,Clients!$A$2:$A$201,0))="","producteur ou détenteur (onglet Clients), ","")))&amp;IF($C5="","dénomination (3.A), ","")&amp;IF($D5="","triés ou collectés conjointement, ",IF(AND($D5="Triés",COUNTIF($E5:$L5,"Oui")&lt;&gt;1),"un seul flux coché si triés, ",IF(AND($D5&lt;&gt;"Triés",COUNTIF($E5:$L5,"Oui")&lt;2),"au moins deux flux si collectés conjointement, ","")))&amp;IF(AND($D5="Collectés conjointement",$L5="Oui"),"plâtre interdit en mélange, ","")&amp;IF(OR($M5="",$P5="",$R5=""),"quantités 4.A, 4.B/4.C et 4.D, ",IF(AND(ISNUMBER($M5),ISNUMBER($P5),ISNUMBER($R5)),IF(OR($M5&lt;&gt;ROUND($M5,0),$P5&lt;&gt;ROUND($P5,0),$R5&lt;&gt;ROUND($R5,0)),"tonnes sans décimale, ","")&amp;IF($P5&lt;&gt;$M5-$R5,"bilan des masses (4.B/4.C = 4.A - 4.D), ",""),"quantités en nombres, "))&amp;IF(OR($N5="",$Q5="",$S5=""),"pesées ou estimées, ","")&amp;IF($O5="","case 4.B ou 4.C, ","")&amp;IF($A5="","",IF(ABS($V5-100)&gt;0.05,"répartition du cadre 5 à "&amp;ROUND($V5,1)&amp;" % au lieu de 100 %, ",""))&amp;IF($T5="","date de signature, ","")&amp;IF('Émetteur'!$B$17&lt;&gt;"Complet","onglet Émetteur, ",""),LEN(IF($A5="","n°, ",IF(COUNTIF(Attestations!$A$2:$A$101,$A5)&gt;1,"n° en double, ",""))&amp;IF($B5="","client, ",IF(COUNTIF(Clients!$A$2:$A$201,$B5)=0,"client absent de l'onglet Clients, ",IF(INDEX(Clients!$G$2:$G$201,MATCH($B5,Clients!$A$2:$A$201,0))="","producteur ou détenteur (onglet Clients), ","")))&amp;IF($C5="","dénomination (3.A), ","")&amp;IF($D5="","triés ou collectés conjointement, ",IF(AND($D5="Triés",COUNTIF($E5:$L5,"Oui")&lt;&gt;1),"un seul flux coché si triés, ",IF(AND($D5&lt;&gt;"Triés",COUNTIF($E5:$L5,"Oui")&lt;2),"au moins deux flux si collectés conjointement, ","")))&amp;IF(AND($D5="Collectés conjointement",$L5="Oui"),"plâtre interdit en mélange, ","")&amp;IF(OR($M5="",$P5="",$R5=""),"quantités 4.A, 4.B/4.C et 4.D, ",IF(AND(ISNUMBER($M5),ISNUMBER($P5),ISNUMBER($R5)),IF(OR($M5&lt;&gt;ROUND($M5,0),$P5&lt;&gt;ROUND($P5,0),$R5&lt;&gt;ROUND($R5,0)),"tonnes sans décimale, ","")&amp;IF($P5&lt;&gt;$M5-$R5,"bilan des masses (4.B/4.C = 4.A - 4.D), ",""),"quantités en nombres, "))&amp;IF(OR($N5="",$Q5="",$S5=""),"pesées ou estimées, ","")&amp;IF($O5="","case 4.B ou 4.C, ","")&amp;IF($A5="","",IF(ABS($V5-100)&gt;0.05,"répartition du cadre 5 à "&amp;ROUND($V5,1)&amp;" % au lieu de 100 %, ",""))&amp;IF($T5="","date de signature, ","")&amp;IF('Émetteur'!$B$17&lt;&gt;"Complet","onglet Émetteur, ",""))-2)))</f>
      </c>
    </row>
    <row r="6" spans="1:23" x14ac:dyDescent="0.25">
      <c r="A6" s="7"/>
      <c r="B6" s="7"/>
      <c r="C6" s="7"/>
      <c r="D6" s="7"/>
      <c r="E6" s="13"/>
      <c r="F6" s="13"/>
      <c r="G6" s="13"/>
      <c r="H6" s="13"/>
      <c r="I6" s="13"/>
      <c r="J6" s="13"/>
      <c r="K6" s="13"/>
      <c r="L6" s="13"/>
      <c r="M6" s="13"/>
      <c r="N6" s="7"/>
      <c r="O6" s="7"/>
      <c r="P6" s="13"/>
      <c r="Q6" s="7"/>
      <c r="R6" s="13"/>
      <c r="S6" s="7"/>
      <c r="T6" s="9"/>
      <c r="U6" s="7"/>
      <c r="V6" s="14">
        <f>IF($A6="","",SUMIF(Destinations!$A$2:$A$401,$A6,Destinations!$E$2:$E$401))</f>
      </c>
      <c r="W6" s="15">
        <f>IF(AND($A6="",$B6=""),"",IF(LEN(IF($A6="","n°, ",IF(COUNTIF(Attestations!$A$2:$A$101,$A6)&gt;1,"n° en double, ",""))&amp;IF($B6="","client, ",IF(COUNTIF(Clients!$A$2:$A$201,$B6)=0,"client absent de l'onglet Clients, ",IF(INDEX(Clients!$G$2:$G$201,MATCH($B6,Clients!$A$2:$A$201,0))="","producteur ou détenteur (onglet Clients), ","")))&amp;IF($C6="","dénomination (3.A), ","")&amp;IF($D6="","triés ou collectés conjointement, ",IF(AND($D6="Triés",COUNTIF($E6:$L6,"Oui")&lt;&gt;1),"un seul flux coché si triés, ",IF(AND($D6&lt;&gt;"Triés",COUNTIF($E6:$L6,"Oui")&lt;2),"au moins deux flux si collectés conjointement, ","")))&amp;IF(AND($D6="Collectés conjointement",$L6="Oui"),"plâtre interdit en mélange, ","")&amp;IF(OR($M6="",$P6="",$R6=""),"quantités 4.A, 4.B/4.C et 4.D, ",IF(AND(ISNUMBER($M6),ISNUMBER($P6),ISNUMBER($R6)),IF(OR($M6&lt;&gt;ROUND($M6,0),$P6&lt;&gt;ROUND($P6,0),$R6&lt;&gt;ROUND($R6,0)),"tonnes sans décimale, ","")&amp;IF($P6&lt;&gt;$M6-$R6,"bilan des masses (4.B/4.C = 4.A - 4.D), ",""),"quantités en nombres, "))&amp;IF(OR($N6="",$Q6="",$S6=""),"pesées ou estimées, ","")&amp;IF($O6="","case 4.B ou 4.C, ","")&amp;IF($A6="","",IF(ABS($V6-100)&gt;0.05,"répartition du cadre 5 à "&amp;ROUND($V6,1)&amp;" % au lieu de 100 %, ",""))&amp;IF($T6="","date de signature, ","")&amp;IF('Émetteur'!$B$17&lt;&gt;"Complet","onglet Émetteur, ",""))=0,"Prête","À corriger : "&amp;LEFT(IF($A6="","n°, ",IF(COUNTIF(Attestations!$A$2:$A$101,$A6)&gt;1,"n° en double, ",""))&amp;IF($B6="","client, ",IF(COUNTIF(Clients!$A$2:$A$201,$B6)=0,"client absent de l'onglet Clients, ",IF(INDEX(Clients!$G$2:$G$201,MATCH($B6,Clients!$A$2:$A$201,0))="","producteur ou détenteur (onglet Clients), ","")))&amp;IF($C6="","dénomination (3.A), ","")&amp;IF($D6="","triés ou collectés conjointement, ",IF(AND($D6="Triés",COUNTIF($E6:$L6,"Oui")&lt;&gt;1),"un seul flux coché si triés, ",IF(AND($D6&lt;&gt;"Triés",COUNTIF($E6:$L6,"Oui")&lt;2),"au moins deux flux si collectés conjointement, ","")))&amp;IF(AND($D6="Collectés conjointement",$L6="Oui"),"plâtre interdit en mélange, ","")&amp;IF(OR($M6="",$P6="",$R6=""),"quantités 4.A, 4.B/4.C et 4.D, ",IF(AND(ISNUMBER($M6),ISNUMBER($P6),ISNUMBER($R6)),IF(OR($M6&lt;&gt;ROUND($M6,0),$P6&lt;&gt;ROUND($P6,0),$R6&lt;&gt;ROUND($R6,0)),"tonnes sans décimale, ","")&amp;IF($P6&lt;&gt;$M6-$R6,"bilan des masses (4.B/4.C = 4.A - 4.D), ",""),"quantités en nombres, "))&amp;IF(OR($N6="",$Q6="",$S6=""),"pesées ou estimées, ","")&amp;IF($O6="","case 4.B ou 4.C, ","")&amp;IF($A6="","",IF(ABS($V6-100)&gt;0.05,"répartition du cadre 5 à "&amp;ROUND($V6,1)&amp;" % au lieu de 100 %, ",""))&amp;IF($T6="","date de signature, ","")&amp;IF('Émetteur'!$B$17&lt;&gt;"Complet","onglet Émetteur, ",""),LEN(IF($A6="","n°, ",IF(COUNTIF(Attestations!$A$2:$A$101,$A6)&gt;1,"n° en double, ",""))&amp;IF($B6="","client, ",IF(COUNTIF(Clients!$A$2:$A$201,$B6)=0,"client absent de l'onglet Clients, ",IF(INDEX(Clients!$G$2:$G$201,MATCH($B6,Clients!$A$2:$A$201,0))="","producteur ou détenteur (onglet Clients), ","")))&amp;IF($C6="","dénomination (3.A), ","")&amp;IF($D6="","triés ou collectés conjointement, ",IF(AND($D6="Triés",COUNTIF($E6:$L6,"Oui")&lt;&gt;1),"un seul flux coché si triés, ",IF(AND($D6&lt;&gt;"Triés",COUNTIF($E6:$L6,"Oui")&lt;2),"au moins deux flux si collectés conjointement, ","")))&amp;IF(AND($D6="Collectés conjointement",$L6="Oui"),"plâtre interdit en mélange, ","")&amp;IF(OR($M6="",$P6="",$R6=""),"quantités 4.A, 4.B/4.C et 4.D, ",IF(AND(ISNUMBER($M6),ISNUMBER($P6),ISNUMBER($R6)),IF(OR($M6&lt;&gt;ROUND($M6,0),$P6&lt;&gt;ROUND($P6,0),$R6&lt;&gt;ROUND($R6,0)),"tonnes sans décimale, ","")&amp;IF($P6&lt;&gt;$M6-$R6,"bilan des masses (4.B/4.C = 4.A - 4.D), ",""),"quantités en nombres, "))&amp;IF(OR($N6="",$Q6="",$S6=""),"pesées ou estimées, ","")&amp;IF($O6="","case 4.B ou 4.C, ","")&amp;IF($A6="","",IF(ABS($V6-100)&gt;0.05,"répartition du cadre 5 à "&amp;ROUND($V6,1)&amp;" % au lieu de 100 %, ",""))&amp;IF($T6="","date de signature, ","")&amp;IF('Émetteur'!$B$17&lt;&gt;"Complet","onglet Émetteur, ",""))-2)))</f>
      </c>
    </row>
    <row r="7" spans="1:23" x14ac:dyDescent="0.25">
      <c r="A7" s="7"/>
      <c r="B7" s="7"/>
      <c r="C7" s="7"/>
      <c r="D7" s="7"/>
      <c r="E7" s="13"/>
      <c r="F7" s="13"/>
      <c r="G7" s="13"/>
      <c r="H7" s="13"/>
      <c r="I7" s="13"/>
      <c r="J7" s="13"/>
      <c r="K7" s="13"/>
      <c r="L7" s="13"/>
      <c r="M7" s="13"/>
      <c r="N7" s="7"/>
      <c r="O7" s="7"/>
      <c r="P7" s="13"/>
      <c r="Q7" s="7"/>
      <c r="R7" s="13"/>
      <c r="S7" s="7"/>
      <c r="T7" s="9"/>
      <c r="U7" s="7"/>
      <c r="V7" s="14">
        <f>IF($A7="","",SUMIF(Destinations!$A$2:$A$401,$A7,Destinations!$E$2:$E$401))</f>
      </c>
      <c r="W7" s="15">
        <f>IF(AND($A7="",$B7=""),"",IF(LEN(IF($A7="","n°, ",IF(COUNTIF(Attestations!$A$2:$A$101,$A7)&gt;1,"n° en double, ",""))&amp;IF($B7="","client, ",IF(COUNTIF(Clients!$A$2:$A$201,$B7)=0,"client absent de l'onglet Clients, ",IF(INDEX(Clients!$G$2:$G$201,MATCH($B7,Clients!$A$2:$A$201,0))="","producteur ou détenteur (onglet Clients), ","")))&amp;IF($C7="","dénomination (3.A), ","")&amp;IF($D7="","triés ou collectés conjointement, ",IF(AND($D7="Triés",COUNTIF($E7:$L7,"Oui")&lt;&gt;1),"un seul flux coché si triés, ",IF(AND($D7&lt;&gt;"Triés",COUNTIF($E7:$L7,"Oui")&lt;2),"au moins deux flux si collectés conjointement, ","")))&amp;IF(AND($D7="Collectés conjointement",$L7="Oui"),"plâtre interdit en mélange, ","")&amp;IF(OR($M7="",$P7="",$R7=""),"quantités 4.A, 4.B/4.C et 4.D, ",IF(AND(ISNUMBER($M7),ISNUMBER($P7),ISNUMBER($R7)),IF(OR($M7&lt;&gt;ROUND($M7,0),$P7&lt;&gt;ROUND($P7,0),$R7&lt;&gt;ROUND($R7,0)),"tonnes sans décimale, ","")&amp;IF($P7&lt;&gt;$M7-$R7,"bilan des masses (4.B/4.C = 4.A - 4.D), ",""),"quantités en nombres, "))&amp;IF(OR($N7="",$Q7="",$S7=""),"pesées ou estimées, ","")&amp;IF($O7="","case 4.B ou 4.C, ","")&amp;IF($A7="","",IF(ABS($V7-100)&gt;0.05,"répartition du cadre 5 à "&amp;ROUND($V7,1)&amp;" % au lieu de 100 %, ",""))&amp;IF($T7="","date de signature, ","")&amp;IF('Émetteur'!$B$17&lt;&gt;"Complet","onglet Émetteur, ",""))=0,"Prête","À corriger : "&amp;LEFT(IF($A7="","n°, ",IF(COUNTIF(Attestations!$A$2:$A$101,$A7)&gt;1,"n° en double, ",""))&amp;IF($B7="","client, ",IF(COUNTIF(Clients!$A$2:$A$201,$B7)=0,"client absent de l'onglet Clients, ",IF(INDEX(Clients!$G$2:$G$201,MATCH($B7,Clients!$A$2:$A$201,0))="","producteur ou détenteur (onglet Clients), ","")))&amp;IF($C7="","dénomination (3.A), ","")&amp;IF($D7="","triés ou collectés conjointement, ",IF(AND($D7="Triés",COUNTIF($E7:$L7,"Oui")&lt;&gt;1),"un seul flux coché si triés, ",IF(AND($D7&lt;&gt;"Triés",COUNTIF($E7:$L7,"Oui")&lt;2),"au moins deux flux si collectés conjointement, ","")))&amp;IF(AND($D7="Collectés conjointement",$L7="Oui"),"plâtre interdit en mélange, ","")&amp;IF(OR($M7="",$P7="",$R7=""),"quantités 4.A, 4.B/4.C et 4.D, ",IF(AND(ISNUMBER($M7),ISNUMBER($P7),ISNUMBER($R7)),IF(OR($M7&lt;&gt;ROUND($M7,0),$P7&lt;&gt;ROUND($P7,0),$R7&lt;&gt;ROUND($R7,0)),"tonnes sans décimale, ","")&amp;IF($P7&lt;&gt;$M7-$R7,"bilan des masses (4.B/4.C = 4.A - 4.D), ",""),"quantités en nombres, "))&amp;IF(OR($N7="",$Q7="",$S7=""),"pesées ou estimées, ","")&amp;IF($O7="","case 4.B ou 4.C, ","")&amp;IF($A7="","",IF(ABS($V7-100)&gt;0.05,"répartition du cadre 5 à "&amp;ROUND($V7,1)&amp;" % au lieu de 100 %, ",""))&amp;IF($T7="","date de signature, ","")&amp;IF('Émetteur'!$B$17&lt;&gt;"Complet","onglet Émetteur, ",""),LEN(IF($A7="","n°, ",IF(COUNTIF(Attestations!$A$2:$A$101,$A7)&gt;1,"n° en double, ",""))&amp;IF($B7="","client, ",IF(COUNTIF(Clients!$A$2:$A$201,$B7)=0,"client absent de l'onglet Clients, ",IF(INDEX(Clients!$G$2:$G$201,MATCH($B7,Clients!$A$2:$A$201,0))="","producteur ou détenteur (onglet Clients), ","")))&amp;IF($C7="","dénomination (3.A), ","")&amp;IF($D7="","triés ou collectés conjointement, ",IF(AND($D7="Triés",COUNTIF($E7:$L7,"Oui")&lt;&gt;1),"un seul flux coché si triés, ",IF(AND($D7&lt;&gt;"Triés",COUNTIF($E7:$L7,"Oui")&lt;2),"au moins deux flux si collectés conjointement, ","")))&amp;IF(AND($D7="Collectés conjointement",$L7="Oui"),"plâtre interdit en mélange, ","")&amp;IF(OR($M7="",$P7="",$R7=""),"quantités 4.A, 4.B/4.C et 4.D, ",IF(AND(ISNUMBER($M7),ISNUMBER($P7),ISNUMBER($R7)),IF(OR($M7&lt;&gt;ROUND($M7,0),$P7&lt;&gt;ROUND($P7,0),$R7&lt;&gt;ROUND($R7,0)),"tonnes sans décimale, ","")&amp;IF($P7&lt;&gt;$M7-$R7,"bilan des masses (4.B/4.C = 4.A - 4.D), ",""),"quantités en nombres, "))&amp;IF(OR($N7="",$Q7="",$S7=""),"pesées ou estimées, ","")&amp;IF($O7="","case 4.B ou 4.C, ","")&amp;IF($A7="","",IF(ABS($V7-100)&gt;0.05,"répartition du cadre 5 à "&amp;ROUND($V7,1)&amp;" % au lieu de 100 %, ",""))&amp;IF($T7="","date de signature, ","")&amp;IF('Émetteur'!$B$17&lt;&gt;"Complet","onglet Émetteur, ",""))-2)))</f>
      </c>
    </row>
    <row r="8" spans="1:23" x14ac:dyDescent="0.25">
      <c r="A8" s="7"/>
      <c r="B8" s="7"/>
      <c r="C8" s="7"/>
      <c r="D8" s="7"/>
      <c r="E8" s="13"/>
      <c r="F8" s="13"/>
      <c r="G8" s="13"/>
      <c r="H8" s="13"/>
      <c r="I8" s="13"/>
      <c r="J8" s="13"/>
      <c r="K8" s="13"/>
      <c r="L8" s="13"/>
      <c r="M8" s="13"/>
      <c r="N8" s="7"/>
      <c r="O8" s="7"/>
      <c r="P8" s="13"/>
      <c r="Q8" s="7"/>
      <c r="R8" s="13"/>
      <c r="S8" s="7"/>
      <c r="T8" s="9"/>
      <c r="U8" s="7"/>
      <c r="V8" s="14">
        <f>IF($A8="","",SUMIF(Destinations!$A$2:$A$401,$A8,Destinations!$E$2:$E$401))</f>
      </c>
      <c r="W8" s="15">
        <f>IF(AND($A8="",$B8=""),"",IF(LEN(IF($A8="","n°, ",IF(COUNTIF(Attestations!$A$2:$A$101,$A8)&gt;1,"n° en double, ",""))&amp;IF($B8="","client, ",IF(COUNTIF(Clients!$A$2:$A$201,$B8)=0,"client absent de l'onglet Clients, ",IF(INDEX(Clients!$G$2:$G$201,MATCH($B8,Clients!$A$2:$A$201,0))="","producteur ou détenteur (onglet Clients), ","")))&amp;IF($C8="","dénomination (3.A), ","")&amp;IF($D8="","triés ou collectés conjointement, ",IF(AND($D8="Triés",COUNTIF($E8:$L8,"Oui")&lt;&gt;1),"un seul flux coché si triés, ",IF(AND($D8&lt;&gt;"Triés",COUNTIF($E8:$L8,"Oui")&lt;2),"au moins deux flux si collectés conjointement, ","")))&amp;IF(AND($D8="Collectés conjointement",$L8="Oui"),"plâtre interdit en mélange, ","")&amp;IF(OR($M8="",$P8="",$R8=""),"quantités 4.A, 4.B/4.C et 4.D, ",IF(AND(ISNUMBER($M8),ISNUMBER($P8),ISNUMBER($R8)),IF(OR($M8&lt;&gt;ROUND($M8,0),$P8&lt;&gt;ROUND($P8,0),$R8&lt;&gt;ROUND($R8,0)),"tonnes sans décimale, ","")&amp;IF($P8&lt;&gt;$M8-$R8,"bilan des masses (4.B/4.C = 4.A - 4.D), ",""),"quantités en nombres, "))&amp;IF(OR($N8="",$Q8="",$S8=""),"pesées ou estimées, ","")&amp;IF($O8="","case 4.B ou 4.C, ","")&amp;IF($A8="","",IF(ABS($V8-100)&gt;0.05,"répartition du cadre 5 à "&amp;ROUND($V8,1)&amp;" % au lieu de 100 %, ",""))&amp;IF($T8="","date de signature, ","")&amp;IF('Émetteur'!$B$17&lt;&gt;"Complet","onglet Émetteur, ",""))=0,"Prête","À corriger : "&amp;LEFT(IF($A8="","n°, ",IF(COUNTIF(Attestations!$A$2:$A$101,$A8)&gt;1,"n° en double, ",""))&amp;IF($B8="","client, ",IF(COUNTIF(Clients!$A$2:$A$201,$B8)=0,"client absent de l'onglet Clients, ",IF(INDEX(Clients!$G$2:$G$201,MATCH($B8,Clients!$A$2:$A$201,0))="","producteur ou détenteur (onglet Clients), ","")))&amp;IF($C8="","dénomination (3.A), ","")&amp;IF($D8="","triés ou collectés conjointement, ",IF(AND($D8="Triés",COUNTIF($E8:$L8,"Oui")&lt;&gt;1),"un seul flux coché si triés, ",IF(AND($D8&lt;&gt;"Triés",COUNTIF($E8:$L8,"Oui")&lt;2),"au moins deux flux si collectés conjointement, ","")))&amp;IF(AND($D8="Collectés conjointement",$L8="Oui"),"plâtre interdit en mélange, ","")&amp;IF(OR($M8="",$P8="",$R8=""),"quantités 4.A, 4.B/4.C et 4.D, ",IF(AND(ISNUMBER($M8),ISNUMBER($P8),ISNUMBER($R8)),IF(OR($M8&lt;&gt;ROUND($M8,0),$P8&lt;&gt;ROUND($P8,0),$R8&lt;&gt;ROUND($R8,0)),"tonnes sans décimale, ","")&amp;IF($P8&lt;&gt;$M8-$R8,"bilan des masses (4.B/4.C = 4.A - 4.D), ",""),"quantités en nombres, "))&amp;IF(OR($N8="",$Q8="",$S8=""),"pesées ou estimées, ","")&amp;IF($O8="","case 4.B ou 4.C, ","")&amp;IF($A8="","",IF(ABS($V8-100)&gt;0.05,"répartition du cadre 5 à "&amp;ROUND($V8,1)&amp;" % au lieu de 100 %, ",""))&amp;IF($T8="","date de signature, ","")&amp;IF('Émetteur'!$B$17&lt;&gt;"Complet","onglet Émetteur, ",""),LEN(IF($A8="","n°, ",IF(COUNTIF(Attestations!$A$2:$A$101,$A8)&gt;1,"n° en double, ",""))&amp;IF($B8="","client, ",IF(COUNTIF(Clients!$A$2:$A$201,$B8)=0,"client absent de l'onglet Clients, ",IF(INDEX(Clients!$G$2:$G$201,MATCH($B8,Clients!$A$2:$A$201,0))="","producteur ou détenteur (onglet Clients), ","")))&amp;IF($C8="","dénomination (3.A), ","")&amp;IF($D8="","triés ou collectés conjointement, ",IF(AND($D8="Triés",COUNTIF($E8:$L8,"Oui")&lt;&gt;1),"un seul flux coché si triés, ",IF(AND($D8&lt;&gt;"Triés",COUNTIF($E8:$L8,"Oui")&lt;2),"au moins deux flux si collectés conjointement, ","")))&amp;IF(AND($D8="Collectés conjointement",$L8="Oui"),"plâtre interdit en mélange, ","")&amp;IF(OR($M8="",$P8="",$R8=""),"quantités 4.A, 4.B/4.C et 4.D, ",IF(AND(ISNUMBER($M8),ISNUMBER($P8),ISNUMBER($R8)),IF(OR($M8&lt;&gt;ROUND($M8,0),$P8&lt;&gt;ROUND($P8,0),$R8&lt;&gt;ROUND($R8,0)),"tonnes sans décimale, ","")&amp;IF($P8&lt;&gt;$M8-$R8,"bilan des masses (4.B/4.C = 4.A - 4.D), ",""),"quantités en nombres, "))&amp;IF(OR($N8="",$Q8="",$S8=""),"pesées ou estimées, ","")&amp;IF($O8="","case 4.B ou 4.C, ","")&amp;IF($A8="","",IF(ABS($V8-100)&gt;0.05,"répartition du cadre 5 à "&amp;ROUND($V8,1)&amp;" % au lieu de 100 %, ",""))&amp;IF($T8="","date de signature, ","")&amp;IF('Émetteur'!$B$17&lt;&gt;"Complet","onglet Émetteur, ",""))-2)))</f>
      </c>
    </row>
    <row r="9" spans="1:23" x14ac:dyDescent="0.25">
      <c r="A9" s="7"/>
      <c r="B9" s="7"/>
      <c r="C9" s="7"/>
      <c r="D9" s="7"/>
      <c r="E9" s="13"/>
      <c r="F9" s="13"/>
      <c r="G9" s="13"/>
      <c r="H9" s="13"/>
      <c r="I9" s="13"/>
      <c r="J9" s="13"/>
      <c r="K9" s="13"/>
      <c r="L9" s="13"/>
      <c r="M9" s="13"/>
      <c r="N9" s="7"/>
      <c r="O9" s="7"/>
      <c r="P9" s="13"/>
      <c r="Q9" s="7"/>
      <c r="R9" s="13"/>
      <c r="S9" s="7"/>
      <c r="T9" s="9"/>
      <c r="U9" s="7"/>
      <c r="V9" s="14">
        <f>IF($A9="","",SUMIF(Destinations!$A$2:$A$401,$A9,Destinations!$E$2:$E$401))</f>
      </c>
      <c r="W9" s="15">
        <f>IF(AND($A9="",$B9=""),"",IF(LEN(IF($A9="","n°, ",IF(COUNTIF(Attestations!$A$2:$A$101,$A9)&gt;1,"n° en double, ",""))&amp;IF($B9="","client, ",IF(COUNTIF(Clients!$A$2:$A$201,$B9)=0,"client absent de l'onglet Clients, ",IF(INDEX(Clients!$G$2:$G$201,MATCH($B9,Clients!$A$2:$A$201,0))="","producteur ou détenteur (onglet Clients), ","")))&amp;IF($C9="","dénomination (3.A), ","")&amp;IF($D9="","triés ou collectés conjointement, ",IF(AND($D9="Triés",COUNTIF($E9:$L9,"Oui")&lt;&gt;1),"un seul flux coché si triés, ",IF(AND($D9&lt;&gt;"Triés",COUNTIF($E9:$L9,"Oui")&lt;2),"au moins deux flux si collectés conjointement, ","")))&amp;IF(AND($D9="Collectés conjointement",$L9="Oui"),"plâtre interdit en mélange, ","")&amp;IF(OR($M9="",$P9="",$R9=""),"quantités 4.A, 4.B/4.C et 4.D, ",IF(AND(ISNUMBER($M9),ISNUMBER($P9),ISNUMBER($R9)),IF(OR($M9&lt;&gt;ROUND($M9,0),$P9&lt;&gt;ROUND($P9,0),$R9&lt;&gt;ROUND($R9,0)),"tonnes sans décimale, ","")&amp;IF($P9&lt;&gt;$M9-$R9,"bilan des masses (4.B/4.C = 4.A - 4.D), ",""),"quantités en nombres, "))&amp;IF(OR($N9="",$Q9="",$S9=""),"pesées ou estimées, ","")&amp;IF($O9="","case 4.B ou 4.C, ","")&amp;IF($A9="","",IF(ABS($V9-100)&gt;0.05,"répartition du cadre 5 à "&amp;ROUND($V9,1)&amp;" % au lieu de 100 %, ",""))&amp;IF($T9="","date de signature, ","")&amp;IF('Émetteur'!$B$17&lt;&gt;"Complet","onglet Émetteur, ",""))=0,"Prête","À corriger : "&amp;LEFT(IF($A9="","n°, ",IF(COUNTIF(Attestations!$A$2:$A$101,$A9)&gt;1,"n° en double, ",""))&amp;IF($B9="","client, ",IF(COUNTIF(Clients!$A$2:$A$201,$B9)=0,"client absent de l'onglet Clients, ",IF(INDEX(Clients!$G$2:$G$201,MATCH($B9,Clients!$A$2:$A$201,0))="","producteur ou détenteur (onglet Clients), ","")))&amp;IF($C9="","dénomination (3.A), ","")&amp;IF($D9="","triés ou collectés conjointement, ",IF(AND($D9="Triés",COUNTIF($E9:$L9,"Oui")&lt;&gt;1),"un seul flux coché si triés, ",IF(AND($D9&lt;&gt;"Triés",COUNTIF($E9:$L9,"Oui")&lt;2),"au moins deux flux si collectés conjointement, ","")))&amp;IF(AND($D9="Collectés conjointement",$L9="Oui"),"plâtre interdit en mélange, ","")&amp;IF(OR($M9="",$P9="",$R9=""),"quantités 4.A, 4.B/4.C et 4.D, ",IF(AND(ISNUMBER($M9),ISNUMBER($P9),ISNUMBER($R9)),IF(OR($M9&lt;&gt;ROUND($M9,0),$P9&lt;&gt;ROUND($P9,0),$R9&lt;&gt;ROUND($R9,0)),"tonnes sans décimale, ","")&amp;IF($P9&lt;&gt;$M9-$R9,"bilan des masses (4.B/4.C = 4.A - 4.D), ",""),"quantités en nombres, "))&amp;IF(OR($N9="",$Q9="",$S9=""),"pesées ou estimées, ","")&amp;IF($O9="","case 4.B ou 4.C, ","")&amp;IF($A9="","",IF(ABS($V9-100)&gt;0.05,"répartition du cadre 5 à "&amp;ROUND($V9,1)&amp;" % au lieu de 100 %, ",""))&amp;IF($T9="","date de signature, ","")&amp;IF('Émetteur'!$B$17&lt;&gt;"Complet","onglet Émetteur, ",""),LEN(IF($A9="","n°, ",IF(COUNTIF(Attestations!$A$2:$A$101,$A9)&gt;1,"n° en double, ",""))&amp;IF($B9="","client, ",IF(COUNTIF(Clients!$A$2:$A$201,$B9)=0,"client absent de l'onglet Clients, ",IF(INDEX(Clients!$G$2:$G$201,MATCH($B9,Clients!$A$2:$A$201,0))="","producteur ou détenteur (onglet Clients), ","")))&amp;IF($C9="","dénomination (3.A), ","")&amp;IF($D9="","triés ou collectés conjointement, ",IF(AND($D9="Triés",COUNTIF($E9:$L9,"Oui")&lt;&gt;1),"un seul flux coché si triés, ",IF(AND($D9&lt;&gt;"Triés",COUNTIF($E9:$L9,"Oui")&lt;2),"au moins deux flux si collectés conjointement, ","")))&amp;IF(AND($D9="Collectés conjointement",$L9="Oui"),"plâtre interdit en mélange, ","")&amp;IF(OR($M9="",$P9="",$R9=""),"quantités 4.A, 4.B/4.C et 4.D, ",IF(AND(ISNUMBER($M9),ISNUMBER($P9),ISNUMBER($R9)),IF(OR($M9&lt;&gt;ROUND($M9,0),$P9&lt;&gt;ROUND($P9,0),$R9&lt;&gt;ROUND($R9,0)),"tonnes sans décimale, ","")&amp;IF($P9&lt;&gt;$M9-$R9,"bilan des masses (4.B/4.C = 4.A - 4.D), ",""),"quantités en nombres, "))&amp;IF(OR($N9="",$Q9="",$S9=""),"pesées ou estimées, ","")&amp;IF($O9="","case 4.B ou 4.C, ","")&amp;IF($A9="","",IF(ABS($V9-100)&gt;0.05,"répartition du cadre 5 à "&amp;ROUND($V9,1)&amp;" % au lieu de 100 %, ",""))&amp;IF($T9="","date de signature, ","")&amp;IF('Émetteur'!$B$17&lt;&gt;"Complet","onglet Émetteur, ",""))-2)))</f>
      </c>
    </row>
    <row r="10" spans="1:23" x14ac:dyDescent="0.25">
      <c r="A10" s="7"/>
      <c r="B10" s="7"/>
      <c r="C10" s="7"/>
      <c r="D10" s="7"/>
      <c r="E10" s="13"/>
      <c r="F10" s="13"/>
      <c r="G10" s="13"/>
      <c r="H10" s="13"/>
      <c r="I10" s="13"/>
      <c r="J10" s="13"/>
      <c r="K10" s="13"/>
      <c r="L10" s="13"/>
      <c r="M10" s="13"/>
      <c r="N10" s="7"/>
      <c r="O10" s="7"/>
      <c r="P10" s="13"/>
      <c r="Q10" s="7"/>
      <c r="R10" s="13"/>
      <c r="S10" s="7"/>
      <c r="T10" s="9"/>
      <c r="U10" s="7"/>
      <c r="V10" s="14">
        <f>IF($A10="","",SUMIF(Destinations!$A$2:$A$401,$A10,Destinations!$E$2:$E$401))</f>
      </c>
      <c r="W10" s="15">
        <f>IF(AND($A10="",$B10=""),"",IF(LEN(IF($A10="","n°, ",IF(COUNTIF(Attestations!$A$2:$A$101,$A10)&gt;1,"n° en double, ",""))&amp;IF($B10="","client, ",IF(COUNTIF(Clients!$A$2:$A$201,$B10)=0,"client absent de l'onglet Clients, ",IF(INDEX(Clients!$G$2:$G$201,MATCH($B10,Clients!$A$2:$A$201,0))="","producteur ou détenteur (onglet Clients), ","")))&amp;IF($C10="","dénomination (3.A), ","")&amp;IF($D10="","triés ou collectés conjointement, ",IF(AND($D10="Triés",COUNTIF($E10:$L10,"Oui")&lt;&gt;1),"un seul flux coché si triés, ",IF(AND($D10&lt;&gt;"Triés",COUNTIF($E10:$L10,"Oui")&lt;2),"au moins deux flux si collectés conjointement, ","")))&amp;IF(AND($D10="Collectés conjointement",$L10="Oui"),"plâtre interdit en mélange, ","")&amp;IF(OR($M10="",$P10="",$R10=""),"quantités 4.A, 4.B/4.C et 4.D, ",IF(AND(ISNUMBER($M10),ISNUMBER($P10),ISNUMBER($R10)),IF(OR($M10&lt;&gt;ROUND($M10,0),$P10&lt;&gt;ROUND($P10,0),$R10&lt;&gt;ROUND($R10,0)),"tonnes sans décimale, ","")&amp;IF($P10&lt;&gt;$M10-$R10,"bilan des masses (4.B/4.C = 4.A - 4.D), ",""),"quantités en nombres, "))&amp;IF(OR($N10="",$Q10="",$S10=""),"pesées ou estimées, ","")&amp;IF($O10="","case 4.B ou 4.C, ","")&amp;IF($A10="","",IF(ABS($V10-100)&gt;0.05,"répartition du cadre 5 à "&amp;ROUND($V10,1)&amp;" % au lieu de 100 %, ",""))&amp;IF($T10="","date de signature, ","")&amp;IF('Émetteur'!$B$17&lt;&gt;"Complet","onglet Émetteur, ",""))=0,"Prête","À corriger : "&amp;LEFT(IF($A10="","n°, ",IF(COUNTIF(Attestations!$A$2:$A$101,$A10)&gt;1,"n° en double, ",""))&amp;IF($B10="","client, ",IF(COUNTIF(Clients!$A$2:$A$201,$B10)=0,"client absent de l'onglet Clients, ",IF(INDEX(Clients!$G$2:$G$201,MATCH($B10,Clients!$A$2:$A$201,0))="","producteur ou détenteur (onglet Clients), ","")))&amp;IF($C10="","dénomination (3.A), ","")&amp;IF($D10="","triés ou collectés conjointement, ",IF(AND($D10="Triés",COUNTIF($E10:$L10,"Oui")&lt;&gt;1),"un seul flux coché si triés, ",IF(AND($D10&lt;&gt;"Triés",COUNTIF($E10:$L10,"Oui")&lt;2),"au moins deux flux si collectés conjointement, ","")))&amp;IF(AND($D10="Collectés conjointement",$L10="Oui"),"plâtre interdit en mélange, ","")&amp;IF(OR($M10="",$P10="",$R10=""),"quantités 4.A, 4.B/4.C et 4.D, ",IF(AND(ISNUMBER($M10),ISNUMBER($P10),ISNUMBER($R10)),IF(OR($M10&lt;&gt;ROUND($M10,0),$P10&lt;&gt;ROUND($P10,0),$R10&lt;&gt;ROUND($R10,0)),"tonnes sans décimale, ","")&amp;IF($P10&lt;&gt;$M10-$R10,"bilan des masses (4.B/4.C = 4.A - 4.D), ",""),"quantités en nombres, "))&amp;IF(OR($N10="",$Q10="",$S10=""),"pesées ou estimées, ","")&amp;IF($O10="","case 4.B ou 4.C, ","")&amp;IF($A10="","",IF(ABS($V10-100)&gt;0.05,"répartition du cadre 5 à "&amp;ROUND($V10,1)&amp;" % au lieu de 100 %, ",""))&amp;IF($T10="","date de signature, ","")&amp;IF('Émetteur'!$B$17&lt;&gt;"Complet","onglet Émetteur, ",""),LEN(IF($A10="","n°, ",IF(COUNTIF(Attestations!$A$2:$A$101,$A10)&gt;1,"n° en double, ",""))&amp;IF($B10="","client, ",IF(COUNTIF(Clients!$A$2:$A$201,$B10)=0,"client absent de l'onglet Clients, ",IF(INDEX(Clients!$G$2:$G$201,MATCH($B10,Clients!$A$2:$A$201,0))="","producteur ou détenteur (onglet Clients), ","")))&amp;IF($C10="","dénomination (3.A), ","")&amp;IF($D10="","triés ou collectés conjointement, ",IF(AND($D10="Triés",COUNTIF($E10:$L10,"Oui")&lt;&gt;1),"un seul flux coché si triés, ",IF(AND($D10&lt;&gt;"Triés",COUNTIF($E10:$L10,"Oui")&lt;2),"au moins deux flux si collectés conjointement, ","")))&amp;IF(AND($D10="Collectés conjointement",$L10="Oui"),"plâtre interdit en mélange, ","")&amp;IF(OR($M10="",$P10="",$R10=""),"quantités 4.A, 4.B/4.C et 4.D, ",IF(AND(ISNUMBER($M10),ISNUMBER($P10),ISNUMBER($R10)),IF(OR($M10&lt;&gt;ROUND($M10,0),$P10&lt;&gt;ROUND($P10,0),$R10&lt;&gt;ROUND($R10,0)),"tonnes sans décimale, ","")&amp;IF($P10&lt;&gt;$M10-$R10,"bilan des masses (4.B/4.C = 4.A - 4.D), ",""),"quantités en nombres, "))&amp;IF(OR($N10="",$Q10="",$S10=""),"pesées ou estimées, ","")&amp;IF($O10="","case 4.B ou 4.C, ","")&amp;IF($A10="","",IF(ABS($V10-100)&gt;0.05,"répartition du cadre 5 à "&amp;ROUND($V10,1)&amp;" % au lieu de 100 %, ",""))&amp;IF($T10="","date de signature, ","")&amp;IF('Émetteur'!$B$17&lt;&gt;"Complet","onglet Émetteur, ",""))-2)))</f>
      </c>
    </row>
    <row r="11" spans="1:23" x14ac:dyDescent="0.25">
      <c r="A11" s="7"/>
      <c r="B11" s="7"/>
      <c r="C11" s="7"/>
      <c r="D11" s="7"/>
      <c r="E11" s="13"/>
      <c r="F11" s="13"/>
      <c r="G11" s="13"/>
      <c r="H11" s="13"/>
      <c r="I11" s="13"/>
      <c r="J11" s="13"/>
      <c r="K11" s="13"/>
      <c r="L11" s="13"/>
      <c r="M11" s="13"/>
      <c r="N11" s="7"/>
      <c r="O11" s="7"/>
      <c r="P11" s="13"/>
      <c r="Q11" s="7"/>
      <c r="R11" s="13"/>
      <c r="S11" s="7"/>
      <c r="T11" s="9"/>
      <c r="U11" s="7"/>
      <c r="V11" s="14">
        <f>IF($A11="","",SUMIF(Destinations!$A$2:$A$401,$A11,Destinations!$E$2:$E$401))</f>
      </c>
      <c r="W11" s="15">
        <f>IF(AND($A11="",$B11=""),"",IF(LEN(IF($A11="","n°, ",IF(COUNTIF(Attestations!$A$2:$A$101,$A11)&gt;1,"n° en double, ",""))&amp;IF($B11="","client, ",IF(COUNTIF(Clients!$A$2:$A$201,$B11)=0,"client absent de l'onglet Clients, ",IF(INDEX(Clients!$G$2:$G$201,MATCH($B11,Clients!$A$2:$A$201,0))="","producteur ou détenteur (onglet Clients), ","")))&amp;IF($C11="","dénomination (3.A), ","")&amp;IF($D11="","triés ou collectés conjointement, ",IF(AND($D11="Triés",COUNTIF($E11:$L11,"Oui")&lt;&gt;1),"un seul flux coché si triés, ",IF(AND($D11&lt;&gt;"Triés",COUNTIF($E11:$L11,"Oui")&lt;2),"au moins deux flux si collectés conjointement, ","")))&amp;IF(AND($D11="Collectés conjointement",$L11="Oui"),"plâtre interdit en mélange, ","")&amp;IF(OR($M11="",$P11="",$R11=""),"quantités 4.A, 4.B/4.C et 4.D, ",IF(AND(ISNUMBER($M11),ISNUMBER($P11),ISNUMBER($R11)),IF(OR($M11&lt;&gt;ROUND($M11,0),$P11&lt;&gt;ROUND($P11,0),$R11&lt;&gt;ROUND($R11,0)),"tonnes sans décimale, ","")&amp;IF($P11&lt;&gt;$M11-$R11,"bilan des masses (4.B/4.C = 4.A - 4.D), ",""),"quantités en nombres, "))&amp;IF(OR($N11="",$Q11="",$S11=""),"pesées ou estimées, ","")&amp;IF($O11="","case 4.B ou 4.C, ","")&amp;IF($A11="","",IF(ABS($V11-100)&gt;0.05,"répartition du cadre 5 à "&amp;ROUND($V11,1)&amp;" % au lieu de 100 %, ",""))&amp;IF($T11="","date de signature, ","")&amp;IF('Émetteur'!$B$17&lt;&gt;"Complet","onglet Émetteur, ",""))=0,"Prête","À corriger : "&amp;LEFT(IF($A11="","n°, ",IF(COUNTIF(Attestations!$A$2:$A$101,$A11)&gt;1,"n° en double, ",""))&amp;IF($B11="","client, ",IF(COUNTIF(Clients!$A$2:$A$201,$B11)=0,"client absent de l'onglet Clients, ",IF(INDEX(Clients!$G$2:$G$201,MATCH($B11,Clients!$A$2:$A$201,0))="","producteur ou détenteur (onglet Clients), ","")))&amp;IF($C11="","dénomination (3.A), ","")&amp;IF($D11="","triés ou collectés conjointement, ",IF(AND($D11="Triés",COUNTIF($E11:$L11,"Oui")&lt;&gt;1),"un seul flux coché si triés, ",IF(AND($D11&lt;&gt;"Triés",COUNTIF($E11:$L11,"Oui")&lt;2),"au moins deux flux si collectés conjointement, ","")))&amp;IF(AND($D11="Collectés conjointement",$L11="Oui"),"plâtre interdit en mélange, ","")&amp;IF(OR($M11="",$P11="",$R11=""),"quantités 4.A, 4.B/4.C et 4.D, ",IF(AND(ISNUMBER($M11),ISNUMBER($P11),ISNUMBER($R11)),IF(OR($M11&lt;&gt;ROUND($M11,0),$P11&lt;&gt;ROUND($P11,0),$R11&lt;&gt;ROUND($R11,0)),"tonnes sans décimale, ","")&amp;IF($P11&lt;&gt;$M11-$R11,"bilan des masses (4.B/4.C = 4.A - 4.D), ",""),"quantités en nombres, "))&amp;IF(OR($N11="",$Q11="",$S11=""),"pesées ou estimées, ","")&amp;IF($O11="","case 4.B ou 4.C, ","")&amp;IF($A11="","",IF(ABS($V11-100)&gt;0.05,"répartition du cadre 5 à "&amp;ROUND($V11,1)&amp;" % au lieu de 100 %, ",""))&amp;IF($T11="","date de signature, ","")&amp;IF('Émetteur'!$B$17&lt;&gt;"Complet","onglet Émetteur, ",""),LEN(IF($A11="","n°, ",IF(COUNTIF(Attestations!$A$2:$A$101,$A11)&gt;1,"n° en double, ",""))&amp;IF($B11="","client, ",IF(COUNTIF(Clients!$A$2:$A$201,$B11)=0,"client absent de l'onglet Clients, ",IF(INDEX(Clients!$G$2:$G$201,MATCH($B11,Clients!$A$2:$A$201,0))="","producteur ou détenteur (onglet Clients), ","")))&amp;IF($C11="","dénomination (3.A), ","")&amp;IF($D11="","triés ou collectés conjointement, ",IF(AND($D11="Triés",COUNTIF($E11:$L11,"Oui")&lt;&gt;1),"un seul flux coché si triés, ",IF(AND($D11&lt;&gt;"Triés",COUNTIF($E11:$L11,"Oui")&lt;2),"au moins deux flux si collectés conjointement, ","")))&amp;IF(AND($D11="Collectés conjointement",$L11="Oui"),"plâtre interdit en mélange, ","")&amp;IF(OR($M11="",$P11="",$R11=""),"quantités 4.A, 4.B/4.C et 4.D, ",IF(AND(ISNUMBER($M11),ISNUMBER($P11),ISNUMBER($R11)),IF(OR($M11&lt;&gt;ROUND($M11,0),$P11&lt;&gt;ROUND($P11,0),$R11&lt;&gt;ROUND($R11,0)),"tonnes sans décimale, ","")&amp;IF($P11&lt;&gt;$M11-$R11,"bilan des masses (4.B/4.C = 4.A - 4.D), ",""),"quantités en nombres, "))&amp;IF(OR($N11="",$Q11="",$S11=""),"pesées ou estimées, ","")&amp;IF($O11="","case 4.B ou 4.C, ","")&amp;IF($A11="","",IF(ABS($V11-100)&gt;0.05,"répartition du cadre 5 à "&amp;ROUND($V11,1)&amp;" % au lieu de 100 %, ",""))&amp;IF($T11="","date de signature, ","")&amp;IF('Émetteur'!$B$17&lt;&gt;"Complet","onglet Émetteur, ",""))-2)))</f>
      </c>
    </row>
    <row r="12" spans="1:23" x14ac:dyDescent="0.25">
      <c r="A12" s="7"/>
      <c r="B12" s="7"/>
      <c r="C12" s="7"/>
      <c r="D12" s="7"/>
      <c r="E12" s="13"/>
      <c r="F12" s="13"/>
      <c r="G12" s="13"/>
      <c r="H12" s="13"/>
      <c r="I12" s="13"/>
      <c r="J12" s="13"/>
      <c r="K12" s="13"/>
      <c r="L12" s="13"/>
      <c r="M12" s="13"/>
      <c r="N12" s="7"/>
      <c r="O12" s="7"/>
      <c r="P12" s="13"/>
      <c r="Q12" s="7"/>
      <c r="R12" s="13"/>
      <c r="S12" s="7"/>
      <c r="T12" s="9"/>
      <c r="U12" s="7"/>
      <c r="V12" s="14">
        <f>IF($A12="","",SUMIF(Destinations!$A$2:$A$401,$A12,Destinations!$E$2:$E$401))</f>
      </c>
      <c r="W12" s="15">
        <f>IF(AND($A12="",$B12=""),"",IF(LEN(IF($A12="","n°, ",IF(COUNTIF(Attestations!$A$2:$A$101,$A12)&gt;1,"n° en double, ",""))&amp;IF($B12="","client, ",IF(COUNTIF(Clients!$A$2:$A$201,$B12)=0,"client absent de l'onglet Clients, ",IF(INDEX(Clients!$G$2:$G$201,MATCH($B12,Clients!$A$2:$A$201,0))="","producteur ou détenteur (onglet Clients), ","")))&amp;IF($C12="","dénomination (3.A), ","")&amp;IF($D12="","triés ou collectés conjointement, ",IF(AND($D12="Triés",COUNTIF($E12:$L12,"Oui")&lt;&gt;1),"un seul flux coché si triés, ",IF(AND($D12&lt;&gt;"Triés",COUNTIF($E12:$L12,"Oui")&lt;2),"au moins deux flux si collectés conjointement, ","")))&amp;IF(AND($D12="Collectés conjointement",$L12="Oui"),"plâtre interdit en mélange, ","")&amp;IF(OR($M12="",$P12="",$R12=""),"quantités 4.A, 4.B/4.C et 4.D, ",IF(AND(ISNUMBER($M12),ISNUMBER($P12),ISNUMBER($R12)),IF(OR($M12&lt;&gt;ROUND($M12,0),$P12&lt;&gt;ROUND($P12,0),$R12&lt;&gt;ROUND($R12,0)),"tonnes sans décimale, ","")&amp;IF($P12&lt;&gt;$M12-$R12,"bilan des masses (4.B/4.C = 4.A - 4.D), ",""),"quantités en nombres, "))&amp;IF(OR($N12="",$Q12="",$S12=""),"pesées ou estimées, ","")&amp;IF($O12="","case 4.B ou 4.C, ","")&amp;IF($A12="","",IF(ABS($V12-100)&gt;0.05,"répartition du cadre 5 à "&amp;ROUND($V12,1)&amp;" % au lieu de 100 %, ",""))&amp;IF($T12="","date de signature, ","")&amp;IF('Émetteur'!$B$17&lt;&gt;"Complet","onglet Émetteur, ",""))=0,"Prête","À corriger : "&amp;LEFT(IF($A12="","n°, ",IF(COUNTIF(Attestations!$A$2:$A$101,$A12)&gt;1,"n° en double, ",""))&amp;IF($B12="","client, ",IF(COUNTIF(Clients!$A$2:$A$201,$B12)=0,"client absent de l'onglet Clients, ",IF(INDEX(Clients!$G$2:$G$201,MATCH($B12,Clients!$A$2:$A$201,0))="","producteur ou détenteur (onglet Clients), ","")))&amp;IF($C12="","dénomination (3.A), ","")&amp;IF($D12="","triés ou collectés conjointement, ",IF(AND($D12="Triés",COUNTIF($E12:$L12,"Oui")&lt;&gt;1),"un seul flux coché si triés, ",IF(AND($D12&lt;&gt;"Triés",COUNTIF($E12:$L12,"Oui")&lt;2),"au moins deux flux si collectés conjointement, ","")))&amp;IF(AND($D12="Collectés conjointement",$L12="Oui"),"plâtre interdit en mélange, ","")&amp;IF(OR($M12="",$P12="",$R12=""),"quantités 4.A, 4.B/4.C et 4.D, ",IF(AND(ISNUMBER($M12),ISNUMBER($P12),ISNUMBER($R12)),IF(OR($M12&lt;&gt;ROUND($M12,0),$P12&lt;&gt;ROUND($P12,0),$R12&lt;&gt;ROUND($R12,0)),"tonnes sans décimale, ","")&amp;IF($P12&lt;&gt;$M12-$R12,"bilan des masses (4.B/4.C = 4.A - 4.D), ",""),"quantités en nombres, "))&amp;IF(OR($N12="",$Q12="",$S12=""),"pesées ou estimées, ","")&amp;IF($O12="","case 4.B ou 4.C, ","")&amp;IF($A12="","",IF(ABS($V12-100)&gt;0.05,"répartition du cadre 5 à "&amp;ROUND($V12,1)&amp;" % au lieu de 100 %, ",""))&amp;IF($T12="","date de signature, ","")&amp;IF('Émetteur'!$B$17&lt;&gt;"Complet","onglet Émetteur, ",""),LEN(IF($A12="","n°, ",IF(COUNTIF(Attestations!$A$2:$A$101,$A12)&gt;1,"n° en double, ",""))&amp;IF($B12="","client, ",IF(COUNTIF(Clients!$A$2:$A$201,$B12)=0,"client absent de l'onglet Clients, ",IF(INDEX(Clients!$G$2:$G$201,MATCH($B12,Clients!$A$2:$A$201,0))="","producteur ou détenteur (onglet Clients), ","")))&amp;IF($C12="","dénomination (3.A), ","")&amp;IF($D12="","triés ou collectés conjointement, ",IF(AND($D12="Triés",COUNTIF($E12:$L12,"Oui")&lt;&gt;1),"un seul flux coché si triés, ",IF(AND($D12&lt;&gt;"Triés",COUNTIF($E12:$L12,"Oui")&lt;2),"au moins deux flux si collectés conjointement, ","")))&amp;IF(AND($D12="Collectés conjointement",$L12="Oui"),"plâtre interdit en mélange, ","")&amp;IF(OR($M12="",$P12="",$R12=""),"quantités 4.A, 4.B/4.C et 4.D, ",IF(AND(ISNUMBER($M12),ISNUMBER($P12),ISNUMBER($R12)),IF(OR($M12&lt;&gt;ROUND($M12,0),$P12&lt;&gt;ROUND($P12,0),$R12&lt;&gt;ROUND($R12,0)),"tonnes sans décimale, ","")&amp;IF($P12&lt;&gt;$M12-$R12,"bilan des masses (4.B/4.C = 4.A - 4.D), ",""),"quantités en nombres, "))&amp;IF(OR($N12="",$Q12="",$S12=""),"pesées ou estimées, ","")&amp;IF($O12="","case 4.B ou 4.C, ","")&amp;IF($A12="","",IF(ABS($V12-100)&gt;0.05,"répartition du cadre 5 à "&amp;ROUND($V12,1)&amp;" % au lieu de 100 %, ",""))&amp;IF($T12="","date de signature, ","")&amp;IF('Émetteur'!$B$17&lt;&gt;"Complet","onglet Émetteur, ",""))-2)))</f>
      </c>
    </row>
    <row r="13" spans="1:23" x14ac:dyDescent="0.25">
      <c r="A13" s="7"/>
      <c r="B13" s="7"/>
      <c r="C13" s="7"/>
      <c r="D13" s="7"/>
      <c r="E13" s="13"/>
      <c r="F13" s="13"/>
      <c r="G13" s="13"/>
      <c r="H13" s="13"/>
      <c r="I13" s="13"/>
      <c r="J13" s="13"/>
      <c r="K13" s="13"/>
      <c r="L13" s="13"/>
      <c r="M13" s="13"/>
      <c r="N13" s="7"/>
      <c r="O13" s="7"/>
      <c r="P13" s="13"/>
      <c r="Q13" s="7"/>
      <c r="R13" s="13"/>
      <c r="S13" s="7"/>
      <c r="T13" s="9"/>
      <c r="U13" s="7"/>
      <c r="V13" s="14">
        <f>IF($A13="","",SUMIF(Destinations!$A$2:$A$401,$A13,Destinations!$E$2:$E$401))</f>
      </c>
      <c r="W13" s="15">
        <f>IF(AND($A13="",$B13=""),"",IF(LEN(IF($A13="","n°, ",IF(COUNTIF(Attestations!$A$2:$A$101,$A13)&gt;1,"n° en double, ",""))&amp;IF($B13="","client, ",IF(COUNTIF(Clients!$A$2:$A$201,$B13)=0,"client absent de l'onglet Clients, ",IF(INDEX(Clients!$G$2:$G$201,MATCH($B13,Clients!$A$2:$A$201,0))="","producteur ou détenteur (onglet Clients), ","")))&amp;IF($C13="","dénomination (3.A), ","")&amp;IF($D13="","triés ou collectés conjointement, ",IF(AND($D13="Triés",COUNTIF($E13:$L13,"Oui")&lt;&gt;1),"un seul flux coché si triés, ",IF(AND($D13&lt;&gt;"Triés",COUNTIF($E13:$L13,"Oui")&lt;2),"au moins deux flux si collectés conjointement, ","")))&amp;IF(AND($D13="Collectés conjointement",$L13="Oui"),"plâtre interdit en mélange, ","")&amp;IF(OR($M13="",$P13="",$R13=""),"quantités 4.A, 4.B/4.C et 4.D, ",IF(AND(ISNUMBER($M13),ISNUMBER($P13),ISNUMBER($R13)),IF(OR($M13&lt;&gt;ROUND($M13,0),$P13&lt;&gt;ROUND($P13,0),$R13&lt;&gt;ROUND($R13,0)),"tonnes sans décimale, ","")&amp;IF($P13&lt;&gt;$M13-$R13,"bilan des masses (4.B/4.C = 4.A - 4.D), ",""),"quantités en nombres, "))&amp;IF(OR($N13="",$Q13="",$S13=""),"pesées ou estimées, ","")&amp;IF($O13="","case 4.B ou 4.C, ","")&amp;IF($A13="","",IF(ABS($V13-100)&gt;0.05,"répartition du cadre 5 à "&amp;ROUND($V13,1)&amp;" % au lieu de 100 %, ",""))&amp;IF($T13="","date de signature, ","")&amp;IF('Émetteur'!$B$17&lt;&gt;"Complet","onglet Émetteur, ",""))=0,"Prête","À corriger : "&amp;LEFT(IF($A13="","n°, ",IF(COUNTIF(Attestations!$A$2:$A$101,$A13)&gt;1,"n° en double, ",""))&amp;IF($B13="","client, ",IF(COUNTIF(Clients!$A$2:$A$201,$B13)=0,"client absent de l'onglet Clients, ",IF(INDEX(Clients!$G$2:$G$201,MATCH($B13,Clients!$A$2:$A$201,0))="","producteur ou détenteur (onglet Clients), ","")))&amp;IF($C13="","dénomination (3.A), ","")&amp;IF($D13="","triés ou collectés conjointement, ",IF(AND($D13="Triés",COUNTIF($E13:$L13,"Oui")&lt;&gt;1),"un seul flux coché si triés, ",IF(AND($D13&lt;&gt;"Triés",COUNTIF($E13:$L13,"Oui")&lt;2),"au moins deux flux si collectés conjointement, ","")))&amp;IF(AND($D13="Collectés conjointement",$L13="Oui"),"plâtre interdit en mélange, ","")&amp;IF(OR($M13="",$P13="",$R13=""),"quantités 4.A, 4.B/4.C et 4.D, ",IF(AND(ISNUMBER($M13),ISNUMBER($P13),ISNUMBER($R13)),IF(OR($M13&lt;&gt;ROUND($M13,0),$P13&lt;&gt;ROUND($P13,0),$R13&lt;&gt;ROUND($R13,0)),"tonnes sans décimale, ","")&amp;IF($P13&lt;&gt;$M13-$R13,"bilan des masses (4.B/4.C = 4.A - 4.D), ",""),"quantités en nombres, "))&amp;IF(OR($N13="",$Q13="",$S13=""),"pesées ou estimées, ","")&amp;IF($O13="","case 4.B ou 4.C, ","")&amp;IF($A13="","",IF(ABS($V13-100)&gt;0.05,"répartition du cadre 5 à "&amp;ROUND($V13,1)&amp;" % au lieu de 100 %, ",""))&amp;IF($T13="","date de signature, ","")&amp;IF('Émetteur'!$B$17&lt;&gt;"Complet","onglet Émetteur, ",""),LEN(IF($A13="","n°, ",IF(COUNTIF(Attestations!$A$2:$A$101,$A13)&gt;1,"n° en double, ",""))&amp;IF($B13="","client, ",IF(COUNTIF(Clients!$A$2:$A$201,$B13)=0,"client absent de l'onglet Clients, ",IF(INDEX(Clients!$G$2:$G$201,MATCH($B13,Clients!$A$2:$A$201,0))="","producteur ou détenteur (onglet Clients), ","")))&amp;IF($C13="","dénomination (3.A), ","")&amp;IF($D13="","triés ou collectés conjointement, ",IF(AND($D13="Triés",COUNTIF($E13:$L13,"Oui")&lt;&gt;1),"un seul flux coché si triés, ",IF(AND($D13&lt;&gt;"Triés",COUNTIF($E13:$L13,"Oui")&lt;2),"au moins deux flux si collectés conjointement, ","")))&amp;IF(AND($D13="Collectés conjointement",$L13="Oui"),"plâtre interdit en mélange, ","")&amp;IF(OR($M13="",$P13="",$R13=""),"quantités 4.A, 4.B/4.C et 4.D, ",IF(AND(ISNUMBER($M13),ISNUMBER($P13),ISNUMBER($R13)),IF(OR($M13&lt;&gt;ROUND($M13,0),$P13&lt;&gt;ROUND($P13,0),$R13&lt;&gt;ROUND($R13,0)),"tonnes sans décimale, ","")&amp;IF($P13&lt;&gt;$M13-$R13,"bilan des masses (4.B/4.C = 4.A - 4.D), ",""),"quantités en nombres, "))&amp;IF(OR($N13="",$Q13="",$S13=""),"pesées ou estimées, ","")&amp;IF($O13="","case 4.B ou 4.C, ","")&amp;IF($A13="","",IF(ABS($V13-100)&gt;0.05,"répartition du cadre 5 à "&amp;ROUND($V13,1)&amp;" % au lieu de 100 %, ",""))&amp;IF($T13="","date de signature, ","")&amp;IF('Émetteur'!$B$17&lt;&gt;"Complet","onglet Émetteur, ",""))-2)))</f>
      </c>
    </row>
    <row r="14" spans="1:23" x14ac:dyDescent="0.25">
      <c r="A14" s="7"/>
      <c r="B14" s="7"/>
      <c r="C14" s="7"/>
      <c r="D14" s="7"/>
      <c r="E14" s="13"/>
      <c r="F14" s="13"/>
      <c r="G14" s="13"/>
      <c r="H14" s="13"/>
      <c r="I14" s="13"/>
      <c r="J14" s="13"/>
      <c r="K14" s="13"/>
      <c r="L14" s="13"/>
      <c r="M14" s="13"/>
      <c r="N14" s="7"/>
      <c r="O14" s="7"/>
      <c r="P14" s="13"/>
      <c r="Q14" s="7"/>
      <c r="R14" s="13"/>
      <c r="S14" s="7"/>
      <c r="T14" s="9"/>
      <c r="U14" s="7"/>
      <c r="V14" s="14">
        <f>IF($A14="","",SUMIF(Destinations!$A$2:$A$401,$A14,Destinations!$E$2:$E$401))</f>
      </c>
      <c r="W14" s="15">
        <f>IF(AND($A14="",$B14=""),"",IF(LEN(IF($A14="","n°, ",IF(COUNTIF(Attestations!$A$2:$A$101,$A14)&gt;1,"n° en double, ",""))&amp;IF($B14="","client, ",IF(COUNTIF(Clients!$A$2:$A$201,$B14)=0,"client absent de l'onglet Clients, ",IF(INDEX(Clients!$G$2:$G$201,MATCH($B14,Clients!$A$2:$A$201,0))="","producteur ou détenteur (onglet Clients), ","")))&amp;IF($C14="","dénomination (3.A), ","")&amp;IF($D14="","triés ou collectés conjointement, ",IF(AND($D14="Triés",COUNTIF($E14:$L14,"Oui")&lt;&gt;1),"un seul flux coché si triés, ",IF(AND($D14&lt;&gt;"Triés",COUNTIF($E14:$L14,"Oui")&lt;2),"au moins deux flux si collectés conjointement, ","")))&amp;IF(AND($D14="Collectés conjointement",$L14="Oui"),"plâtre interdit en mélange, ","")&amp;IF(OR($M14="",$P14="",$R14=""),"quantités 4.A, 4.B/4.C et 4.D, ",IF(AND(ISNUMBER($M14),ISNUMBER($P14),ISNUMBER($R14)),IF(OR($M14&lt;&gt;ROUND($M14,0),$P14&lt;&gt;ROUND($P14,0),$R14&lt;&gt;ROUND($R14,0)),"tonnes sans décimale, ","")&amp;IF($P14&lt;&gt;$M14-$R14,"bilan des masses (4.B/4.C = 4.A - 4.D), ",""),"quantités en nombres, "))&amp;IF(OR($N14="",$Q14="",$S14=""),"pesées ou estimées, ","")&amp;IF($O14="","case 4.B ou 4.C, ","")&amp;IF($A14="","",IF(ABS($V14-100)&gt;0.05,"répartition du cadre 5 à "&amp;ROUND($V14,1)&amp;" % au lieu de 100 %, ",""))&amp;IF($T14="","date de signature, ","")&amp;IF('Émetteur'!$B$17&lt;&gt;"Complet","onglet Émetteur, ",""))=0,"Prête","À corriger : "&amp;LEFT(IF($A14="","n°, ",IF(COUNTIF(Attestations!$A$2:$A$101,$A14)&gt;1,"n° en double, ",""))&amp;IF($B14="","client, ",IF(COUNTIF(Clients!$A$2:$A$201,$B14)=0,"client absent de l'onglet Clients, ",IF(INDEX(Clients!$G$2:$G$201,MATCH($B14,Clients!$A$2:$A$201,0))="","producteur ou détenteur (onglet Clients), ","")))&amp;IF($C14="","dénomination (3.A), ","")&amp;IF($D14="","triés ou collectés conjointement, ",IF(AND($D14="Triés",COUNTIF($E14:$L14,"Oui")&lt;&gt;1),"un seul flux coché si triés, ",IF(AND($D14&lt;&gt;"Triés",COUNTIF($E14:$L14,"Oui")&lt;2),"au moins deux flux si collectés conjointement, ","")))&amp;IF(AND($D14="Collectés conjointement",$L14="Oui"),"plâtre interdit en mélange, ","")&amp;IF(OR($M14="",$P14="",$R14=""),"quantités 4.A, 4.B/4.C et 4.D, ",IF(AND(ISNUMBER($M14),ISNUMBER($P14),ISNUMBER($R14)),IF(OR($M14&lt;&gt;ROUND($M14,0),$P14&lt;&gt;ROUND($P14,0),$R14&lt;&gt;ROUND($R14,0)),"tonnes sans décimale, ","")&amp;IF($P14&lt;&gt;$M14-$R14,"bilan des masses (4.B/4.C = 4.A - 4.D), ",""),"quantités en nombres, "))&amp;IF(OR($N14="",$Q14="",$S14=""),"pesées ou estimées, ","")&amp;IF($O14="","case 4.B ou 4.C, ","")&amp;IF($A14="","",IF(ABS($V14-100)&gt;0.05,"répartition du cadre 5 à "&amp;ROUND($V14,1)&amp;" % au lieu de 100 %, ",""))&amp;IF($T14="","date de signature, ","")&amp;IF('Émetteur'!$B$17&lt;&gt;"Complet","onglet Émetteur, ",""),LEN(IF($A14="","n°, ",IF(COUNTIF(Attestations!$A$2:$A$101,$A14)&gt;1,"n° en double, ",""))&amp;IF($B14="","client, ",IF(COUNTIF(Clients!$A$2:$A$201,$B14)=0,"client absent de l'onglet Clients, ",IF(INDEX(Clients!$G$2:$G$201,MATCH($B14,Clients!$A$2:$A$201,0))="","producteur ou détenteur (onglet Clients), ","")))&amp;IF($C14="","dénomination (3.A), ","")&amp;IF($D14="","triés ou collectés conjointement, ",IF(AND($D14="Triés",COUNTIF($E14:$L14,"Oui")&lt;&gt;1),"un seul flux coché si triés, ",IF(AND($D14&lt;&gt;"Triés",COUNTIF($E14:$L14,"Oui")&lt;2),"au moins deux flux si collectés conjointement, ","")))&amp;IF(AND($D14="Collectés conjointement",$L14="Oui"),"plâtre interdit en mélange, ","")&amp;IF(OR($M14="",$P14="",$R14=""),"quantités 4.A, 4.B/4.C et 4.D, ",IF(AND(ISNUMBER($M14),ISNUMBER($P14),ISNUMBER($R14)),IF(OR($M14&lt;&gt;ROUND($M14,0),$P14&lt;&gt;ROUND($P14,0),$R14&lt;&gt;ROUND($R14,0)),"tonnes sans décimale, ","")&amp;IF($P14&lt;&gt;$M14-$R14,"bilan des masses (4.B/4.C = 4.A - 4.D), ",""),"quantités en nombres, "))&amp;IF(OR($N14="",$Q14="",$S14=""),"pesées ou estimées, ","")&amp;IF($O14="","case 4.B ou 4.C, ","")&amp;IF($A14="","",IF(ABS($V14-100)&gt;0.05,"répartition du cadre 5 à "&amp;ROUND($V14,1)&amp;" % au lieu de 100 %, ",""))&amp;IF($T14="","date de signature, ","")&amp;IF('Émetteur'!$B$17&lt;&gt;"Complet","onglet Émetteur, ",""))-2)))</f>
      </c>
    </row>
    <row r="15" spans="1:23" x14ac:dyDescent="0.25">
      <c r="A15" s="7"/>
      <c r="B15" s="7"/>
      <c r="C15" s="7"/>
      <c r="D15" s="7"/>
      <c r="E15" s="13"/>
      <c r="F15" s="13"/>
      <c r="G15" s="13"/>
      <c r="H15" s="13"/>
      <c r="I15" s="13"/>
      <c r="J15" s="13"/>
      <c r="K15" s="13"/>
      <c r="L15" s="13"/>
      <c r="M15" s="13"/>
      <c r="N15" s="7"/>
      <c r="O15" s="7"/>
      <c r="P15" s="13"/>
      <c r="Q15" s="7"/>
      <c r="R15" s="13"/>
      <c r="S15" s="7"/>
      <c r="T15" s="9"/>
      <c r="U15" s="7"/>
      <c r="V15" s="14">
        <f>IF($A15="","",SUMIF(Destinations!$A$2:$A$401,$A15,Destinations!$E$2:$E$401))</f>
      </c>
      <c r="W15" s="15">
        <f>IF(AND($A15="",$B15=""),"",IF(LEN(IF($A15="","n°, ",IF(COUNTIF(Attestations!$A$2:$A$101,$A15)&gt;1,"n° en double, ",""))&amp;IF($B15="","client, ",IF(COUNTIF(Clients!$A$2:$A$201,$B15)=0,"client absent de l'onglet Clients, ",IF(INDEX(Clients!$G$2:$G$201,MATCH($B15,Clients!$A$2:$A$201,0))="","producteur ou détenteur (onglet Clients), ","")))&amp;IF($C15="","dénomination (3.A), ","")&amp;IF($D15="","triés ou collectés conjointement, ",IF(AND($D15="Triés",COUNTIF($E15:$L15,"Oui")&lt;&gt;1),"un seul flux coché si triés, ",IF(AND($D15&lt;&gt;"Triés",COUNTIF($E15:$L15,"Oui")&lt;2),"au moins deux flux si collectés conjointement, ","")))&amp;IF(AND($D15="Collectés conjointement",$L15="Oui"),"plâtre interdit en mélange, ","")&amp;IF(OR($M15="",$P15="",$R15=""),"quantités 4.A, 4.B/4.C et 4.D, ",IF(AND(ISNUMBER($M15),ISNUMBER($P15),ISNUMBER($R15)),IF(OR($M15&lt;&gt;ROUND($M15,0),$P15&lt;&gt;ROUND($P15,0),$R15&lt;&gt;ROUND($R15,0)),"tonnes sans décimale, ","")&amp;IF($P15&lt;&gt;$M15-$R15,"bilan des masses (4.B/4.C = 4.A - 4.D), ",""),"quantités en nombres, "))&amp;IF(OR($N15="",$Q15="",$S15=""),"pesées ou estimées, ","")&amp;IF($O15="","case 4.B ou 4.C, ","")&amp;IF($A15="","",IF(ABS($V15-100)&gt;0.05,"répartition du cadre 5 à "&amp;ROUND($V15,1)&amp;" % au lieu de 100 %, ",""))&amp;IF($T15="","date de signature, ","")&amp;IF('Émetteur'!$B$17&lt;&gt;"Complet","onglet Émetteur, ",""))=0,"Prête","À corriger : "&amp;LEFT(IF($A15="","n°, ",IF(COUNTIF(Attestations!$A$2:$A$101,$A15)&gt;1,"n° en double, ",""))&amp;IF($B15="","client, ",IF(COUNTIF(Clients!$A$2:$A$201,$B15)=0,"client absent de l'onglet Clients, ",IF(INDEX(Clients!$G$2:$G$201,MATCH($B15,Clients!$A$2:$A$201,0))="","producteur ou détenteur (onglet Clients), ","")))&amp;IF($C15="","dénomination (3.A), ","")&amp;IF($D15="","triés ou collectés conjointement, ",IF(AND($D15="Triés",COUNTIF($E15:$L15,"Oui")&lt;&gt;1),"un seul flux coché si triés, ",IF(AND($D15&lt;&gt;"Triés",COUNTIF($E15:$L15,"Oui")&lt;2),"au moins deux flux si collectés conjointement, ","")))&amp;IF(AND($D15="Collectés conjointement",$L15="Oui"),"plâtre interdit en mélange, ","")&amp;IF(OR($M15="",$P15="",$R15=""),"quantités 4.A, 4.B/4.C et 4.D, ",IF(AND(ISNUMBER($M15),ISNUMBER($P15),ISNUMBER($R15)),IF(OR($M15&lt;&gt;ROUND($M15,0),$P15&lt;&gt;ROUND($P15,0),$R15&lt;&gt;ROUND($R15,0)),"tonnes sans décimale, ","")&amp;IF($P15&lt;&gt;$M15-$R15,"bilan des masses (4.B/4.C = 4.A - 4.D), ",""),"quantités en nombres, "))&amp;IF(OR($N15="",$Q15="",$S15=""),"pesées ou estimées, ","")&amp;IF($O15="","case 4.B ou 4.C, ","")&amp;IF($A15="","",IF(ABS($V15-100)&gt;0.05,"répartition du cadre 5 à "&amp;ROUND($V15,1)&amp;" % au lieu de 100 %, ",""))&amp;IF($T15="","date de signature, ","")&amp;IF('Émetteur'!$B$17&lt;&gt;"Complet","onglet Émetteur, ",""),LEN(IF($A15="","n°, ",IF(COUNTIF(Attestations!$A$2:$A$101,$A15)&gt;1,"n° en double, ",""))&amp;IF($B15="","client, ",IF(COUNTIF(Clients!$A$2:$A$201,$B15)=0,"client absent de l'onglet Clients, ",IF(INDEX(Clients!$G$2:$G$201,MATCH($B15,Clients!$A$2:$A$201,0))="","producteur ou détenteur (onglet Clients), ","")))&amp;IF($C15="","dénomination (3.A), ","")&amp;IF($D15="","triés ou collectés conjointement, ",IF(AND($D15="Triés",COUNTIF($E15:$L15,"Oui")&lt;&gt;1),"un seul flux coché si triés, ",IF(AND($D15&lt;&gt;"Triés",COUNTIF($E15:$L15,"Oui")&lt;2),"au moins deux flux si collectés conjointement, ","")))&amp;IF(AND($D15="Collectés conjointement",$L15="Oui"),"plâtre interdit en mélange, ","")&amp;IF(OR($M15="",$P15="",$R15=""),"quantités 4.A, 4.B/4.C et 4.D, ",IF(AND(ISNUMBER($M15),ISNUMBER($P15),ISNUMBER($R15)),IF(OR($M15&lt;&gt;ROUND($M15,0),$P15&lt;&gt;ROUND($P15,0),$R15&lt;&gt;ROUND($R15,0)),"tonnes sans décimale, ","")&amp;IF($P15&lt;&gt;$M15-$R15,"bilan des masses (4.B/4.C = 4.A - 4.D), ",""),"quantités en nombres, "))&amp;IF(OR($N15="",$Q15="",$S15=""),"pesées ou estimées, ","")&amp;IF($O15="","case 4.B ou 4.C, ","")&amp;IF($A15="","",IF(ABS($V15-100)&gt;0.05,"répartition du cadre 5 à "&amp;ROUND($V15,1)&amp;" % au lieu de 100 %, ",""))&amp;IF($T15="","date de signature, ","")&amp;IF('Émetteur'!$B$17&lt;&gt;"Complet","onglet Émetteur, ",""))-2)))</f>
      </c>
    </row>
    <row r="16" spans="1:23" x14ac:dyDescent="0.25">
      <c r="A16" s="7"/>
      <c r="B16" s="7"/>
      <c r="C16" s="7"/>
      <c r="D16" s="7"/>
      <c r="E16" s="13"/>
      <c r="F16" s="13"/>
      <c r="G16" s="13"/>
      <c r="H16" s="13"/>
      <c r="I16" s="13"/>
      <c r="J16" s="13"/>
      <c r="K16" s="13"/>
      <c r="L16" s="13"/>
      <c r="M16" s="13"/>
      <c r="N16" s="7"/>
      <c r="O16" s="7"/>
      <c r="P16" s="13"/>
      <c r="Q16" s="7"/>
      <c r="R16" s="13"/>
      <c r="S16" s="7"/>
      <c r="T16" s="9"/>
      <c r="U16" s="7"/>
      <c r="V16" s="14">
        <f>IF($A16="","",SUMIF(Destinations!$A$2:$A$401,$A16,Destinations!$E$2:$E$401))</f>
      </c>
      <c r="W16" s="15">
        <f>IF(AND($A16="",$B16=""),"",IF(LEN(IF($A16="","n°, ",IF(COUNTIF(Attestations!$A$2:$A$101,$A16)&gt;1,"n° en double, ",""))&amp;IF($B16="","client, ",IF(COUNTIF(Clients!$A$2:$A$201,$B16)=0,"client absent de l'onglet Clients, ",IF(INDEX(Clients!$G$2:$G$201,MATCH($B16,Clients!$A$2:$A$201,0))="","producteur ou détenteur (onglet Clients), ","")))&amp;IF($C16="","dénomination (3.A), ","")&amp;IF($D16="","triés ou collectés conjointement, ",IF(AND($D16="Triés",COUNTIF($E16:$L16,"Oui")&lt;&gt;1),"un seul flux coché si triés, ",IF(AND($D16&lt;&gt;"Triés",COUNTIF($E16:$L16,"Oui")&lt;2),"au moins deux flux si collectés conjointement, ","")))&amp;IF(AND($D16="Collectés conjointement",$L16="Oui"),"plâtre interdit en mélange, ","")&amp;IF(OR($M16="",$P16="",$R16=""),"quantités 4.A, 4.B/4.C et 4.D, ",IF(AND(ISNUMBER($M16),ISNUMBER($P16),ISNUMBER($R16)),IF(OR($M16&lt;&gt;ROUND($M16,0),$P16&lt;&gt;ROUND($P16,0),$R16&lt;&gt;ROUND($R16,0)),"tonnes sans décimale, ","")&amp;IF($P16&lt;&gt;$M16-$R16,"bilan des masses (4.B/4.C = 4.A - 4.D), ",""),"quantités en nombres, "))&amp;IF(OR($N16="",$Q16="",$S16=""),"pesées ou estimées, ","")&amp;IF($O16="","case 4.B ou 4.C, ","")&amp;IF($A16="","",IF(ABS($V16-100)&gt;0.05,"répartition du cadre 5 à "&amp;ROUND($V16,1)&amp;" % au lieu de 100 %, ",""))&amp;IF($T16="","date de signature, ","")&amp;IF('Émetteur'!$B$17&lt;&gt;"Complet","onglet Émetteur, ",""))=0,"Prête","À corriger : "&amp;LEFT(IF($A16="","n°, ",IF(COUNTIF(Attestations!$A$2:$A$101,$A16)&gt;1,"n° en double, ",""))&amp;IF($B16="","client, ",IF(COUNTIF(Clients!$A$2:$A$201,$B16)=0,"client absent de l'onglet Clients, ",IF(INDEX(Clients!$G$2:$G$201,MATCH($B16,Clients!$A$2:$A$201,0))="","producteur ou détenteur (onglet Clients), ","")))&amp;IF($C16="","dénomination (3.A), ","")&amp;IF($D16="","triés ou collectés conjointement, ",IF(AND($D16="Triés",COUNTIF($E16:$L16,"Oui")&lt;&gt;1),"un seul flux coché si triés, ",IF(AND($D16&lt;&gt;"Triés",COUNTIF($E16:$L16,"Oui")&lt;2),"au moins deux flux si collectés conjointement, ","")))&amp;IF(AND($D16="Collectés conjointement",$L16="Oui"),"plâtre interdit en mélange, ","")&amp;IF(OR($M16="",$P16="",$R16=""),"quantités 4.A, 4.B/4.C et 4.D, ",IF(AND(ISNUMBER($M16),ISNUMBER($P16),ISNUMBER($R16)),IF(OR($M16&lt;&gt;ROUND($M16,0),$P16&lt;&gt;ROUND($P16,0),$R16&lt;&gt;ROUND($R16,0)),"tonnes sans décimale, ","")&amp;IF($P16&lt;&gt;$M16-$R16,"bilan des masses (4.B/4.C = 4.A - 4.D), ",""),"quantités en nombres, "))&amp;IF(OR($N16="",$Q16="",$S16=""),"pesées ou estimées, ","")&amp;IF($O16="","case 4.B ou 4.C, ","")&amp;IF($A16="","",IF(ABS($V16-100)&gt;0.05,"répartition du cadre 5 à "&amp;ROUND($V16,1)&amp;" % au lieu de 100 %, ",""))&amp;IF($T16="","date de signature, ","")&amp;IF('Émetteur'!$B$17&lt;&gt;"Complet","onglet Émetteur, ",""),LEN(IF($A16="","n°, ",IF(COUNTIF(Attestations!$A$2:$A$101,$A16)&gt;1,"n° en double, ",""))&amp;IF($B16="","client, ",IF(COUNTIF(Clients!$A$2:$A$201,$B16)=0,"client absent de l'onglet Clients, ",IF(INDEX(Clients!$G$2:$G$201,MATCH($B16,Clients!$A$2:$A$201,0))="","producteur ou détenteur (onglet Clients), ","")))&amp;IF($C16="","dénomination (3.A), ","")&amp;IF($D16="","triés ou collectés conjointement, ",IF(AND($D16="Triés",COUNTIF($E16:$L16,"Oui")&lt;&gt;1),"un seul flux coché si triés, ",IF(AND($D16&lt;&gt;"Triés",COUNTIF($E16:$L16,"Oui")&lt;2),"au moins deux flux si collectés conjointement, ","")))&amp;IF(AND($D16="Collectés conjointement",$L16="Oui"),"plâtre interdit en mélange, ","")&amp;IF(OR($M16="",$P16="",$R16=""),"quantités 4.A, 4.B/4.C et 4.D, ",IF(AND(ISNUMBER($M16),ISNUMBER($P16),ISNUMBER($R16)),IF(OR($M16&lt;&gt;ROUND($M16,0),$P16&lt;&gt;ROUND($P16,0),$R16&lt;&gt;ROUND($R16,0)),"tonnes sans décimale, ","")&amp;IF($P16&lt;&gt;$M16-$R16,"bilan des masses (4.B/4.C = 4.A - 4.D), ",""),"quantités en nombres, "))&amp;IF(OR($N16="",$Q16="",$S16=""),"pesées ou estimées, ","")&amp;IF($O16="","case 4.B ou 4.C, ","")&amp;IF($A16="","",IF(ABS($V16-100)&gt;0.05,"répartition du cadre 5 à "&amp;ROUND($V16,1)&amp;" % au lieu de 100 %, ",""))&amp;IF($T16="","date de signature, ","")&amp;IF('Émetteur'!$B$17&lt;&gt;"Complet","onglet Émetteur, ",""))-2)))</f>
      </c>
    </row>
    <row r="17" spans="1:23" x14ac:dyDescent="0.25">
      <c r="A17" s="7"/>
      <c r="B17" s="7"/>
      <c r="C17" s="7"/>
      <c r="D17" s="7"/>
      <c r="E17" s="13"/>
      <c r="F17" s="13"/>
      <c r="G17" s="13"/>
      <c r="H17" s="13"/>
      <c r="I17" s="13"/>
      <c r="J17" s="13"/>
      <c r="K17" s="13"/>
      <c r="L17" s="13"/>
      <c r="M17" s="13"/>
      <c r="N17" s="7"/>
      <c r="O17" s="7"/>
      <c r="P17" s="13"/>
      <c r="Q17" s="7"/>
      <c r="R17" s="13"/>
      <c r="S17" s="7"/>
      <c r="T17" s="9"/>
      <c r="U17" s="7"/>
      <c r="V17" s="14">
        <f>IF($A17="","",SUMIF(Destinations!$A$2:$A$401,$A17,Destinations!$E$2:$E$401))</f>
      </c>
      <c r="W17" s="15">
        <f>IF(AND($A17="",$B17=""),"",IF(LEN(IF($A17="","n°, ",IF(COUNTIF(Attestations!$A$2:$A$101,$A17)&gt;1,"n° en double, ",""))&amp;IF($B17="","client, ",IF(COUNTIF(Clients!$A$2:$A$201,$B17)=0,"client absent de l'onglet Clients, ",IF(INDEX(Clients!$G$2:$G$201,MATCH($B17,Clients!$A$2:$A$201,0))="","producteur ou détenteur (onglet Clients), ","")))&amp;IF($C17="","dénomination (3.A), ","")&amp;IF($D17="","triés ou collectés conjointement, ",IF(AND($D17="Triés",COUNTIF($E17:$L17,"Oui")&lt;&gt;1),"un seul flux coché si triés, ",IF(AND($D17&lt;&gt;"Triés",COUNTIF($E17:$L17,"Oui")&lt;2),"au moins deux flux si collectés conjointement, ","")))&amp;IF(AND($D17="Collectés conjointement",$L17="Oui"),"plâtre interdit en mélange, ","")&amp;IF(OR($M17="",$P17="",$R17=""),"quantités 4.A, 4.B/4.C et 4.D, ",IF(AND(ISNUMBER($M17),ISNUMBER($P17),ISNUMBER($R17)),IF(OR($M17&lt;&gt;ROUND($M17,0),$P17&lt;&gt;ROUND($P17,0),$R17&lt;&gt;ROUND($R17,0)),"tonnes sans décimale, ","")&amp;IF($P17&lt;&gt;$M17-$R17,"bilan des masses (4.B/4.C = 4.A - 4.D), ",""),"quantités en nombres, "))&amp;IF(OR($N17="",$Q17="",$S17=""),"pesées ou estimées, ","")&amp;IF($O17="","case 4.B ou 4.C, ","")&amp;IF($A17="","",IF(ABS($V17-100)&gt;0.05,"répartition du cadre 5 à "&amp;ROUND($V17,1)&amp;" % au lieu de 100 %, ",""))&amp;IF($T17="","date de signature, ","")&amp;IF('Émetteur'!$B$17&lt;&gt;"Complet","onglet Émetteur, ",""))=0,"Prête","À corriger : "&amp;LEFT(IF($A17="","n°, ",IF(COUNTIF(Attestations!$A$2:$A$101,$A17)&gt;1,"n° en double, ",""))&amp;IF($B17="","client, ",IF(COUNTIF(Clients!$A$2:$A$201,$B17)=0,"client absent de l'onglet Clients, ",IF(INDEX(Clients!$G$2:$G$201,MATCH($B17,Clients!$A$2:$A$201,0))="","producteur ou détenteur (onglet Clients), ","")))&amp;IF($C17="","dénomination (3.A), ","")&amp;IF($D17="","triés ou collectés conjointement, ",IF(AND($D17="Triés",COUNTIF($E17:$L17,"Oui")&lt;&gt;1),"un seul flux coché si triés, ",IF(AND($D17&lt;&gt;"Triés",COUNTIF($E17:$L17,"Oui")&lt;2),"au moins deux flux si collectés conjointement, ","")))&amp;IF(AND($D17="Collectés conjointement",$L17="Oui"),"plâtre interdit en mélange, ","")&amp;IF(OR($M17="",$P17="",$R17=""),"quantités 4.A, 4.B/4.C et 4.D, ",IF(AND(ISNUMBER($M17),ISNUMBER($P17),ISNUMBER($R17)),IF(OR($M17&lt;&gt;ROUND($M17,0),$P17&lt;&gt;ROUND($P17,0),$R17&lt;&gt;ROUND($R17,0)),"tonnes sans décimale, ","")&amp;IF($P17&lt;&gt;$M17-$R17,"bilan des masses (4.B/4.C = 4.A - 4.D), ",""),"quantités en nombres, "))&amp;IF(OR($N17="",$Q17="",$S17=""),"pesées ou estimées, ","")&amp;IF($O17="","case 4.B ou 4.C, ","")&amp;IF($A17="","",IF(ABS($V17-100)&gt;0.05,"répartition du cadre 5 à "&amp;ROUND($V17,1)&amp;" % au lieu de 100 %, ",""))&amp;IF($T17="","date de signature, ","")&amp;IF('Émetteur'!$B$17&lt;&gt;"Complet","onglet Émetteur, ",""),LEN(IF($A17="","n°, ",IF(COUNTIF(Attestations!$A$2:$A$101,$A17)&gt;1,"n° en double, ",""))&amp;IF($B17="","client, ",IF(COUNTIF(Clients!$A$2:$A$201,$B17)=0,"client absent de l'onglet Clients, ",IF(INDEX(Clients!$G$2:$G$201,MATCH($B17,Clients!$A$2:$A$201,0))="","producteur ou détenteur (onglet Clients), ","")))&amp;IF($C17="","dénomination (3.A), ","")&amp;IF($D17="","triés ou collectés conjointement, ",IF(AND($D17="Triés",COUNTIF($E17:$L17,"Oui")&lt;&gt;1),"un seul flux coché si triés, ",IF(AND($D17&lt;&gt;"Triés",COUNTIF($E17:$L17,"Oui")&lt;2),"au moins deux flux si collectés conjointement, ","")))&amp;IF(AND($D17="Collectés conjointement",$L17="Oui"),"plâtre interdit en mélange, ","")&amp;IF(OR($M17="",$P17="",$R17=""),"quantités 4.A, 4.B/4.C et 4.D, ",IF(AND(ISNUMBER($M17),ISNUMBER($P17),ISNUMBER($R17)),IF(OR($M17&lt;&gt;ROUND($M17,0),$P17&lt;&gt;ROUND($P17,0),$R17&lt;&gt;ROUND($R17,0)),"tonnes sans décimale, ","")&amp;IF($P17&lt;&gt;$M17-$R17,"bilan des masses (4.B/4.C = 4.A - 4.D), ",""),"quantités en nombres, "))&amp;IF(OR($N17="",$Q17="",$S17=""),"pesées ou estimées, ","")&amp;IF($O17="","case 4.B ou 4.C, ","")&amp;IF($A17="","",IF(ABS($V17-100)&gt;0.05,"répartition du cadre 5 à "&amp;ROUND($V17,1)&amp;" % au lieu de 100 %, ",""))&amp;IF($T17="","date de signature, ","")&amp;IF('Émetteur'!$B$17&lt;&gt;"Complet","onglet Émetteur, ",""))-2)))</f>
      </c>
    </row>
    <row r="18" spans="1:23" x14ac:dyDescent="0.25">
      <c r="A18" s="7"/>
      <c r="B18" s="7"/>
      <c r="C18" s="7"/>
      <c r="D18" s="7"/>
      <c r="E18" s="13"/>
      <c r="F18" s="13"/>
      <c r="G18" s="13"/>
      <c r="H18" s="13"/>
      <c r="I18" s="13"/>
      <c r="J18" s="13"/>
      <c r="K18" s="13"/>
      <c r="L18" s="13"/>
      <c r="M18" s="13"/>
      <c r="N18" s="7"/>
      <c r="O18" s="7"/>
      <c r="P18" s="13"/>
      <c r="Q18" s="7"/>
      <c r="R18" s="13"/>
      <c r="S18" s="7"/>
      <c r="T18" s="9"/>
      <c r="U18" s="7"/>
      <c r="V18" s="14">
        <f>IF($A18="","",SUMIF(Destinations!$A$2:$A$401,$A18,Destinations!$E$2:$E$401))</f>
      </c>
      <c r="W18" s="15">
        <f>IF(AND($A18="",$B18=""),"",IF(LEN(IF($A18="","n°, ",IF(COUNTIF(Attestations!$A$2:$A$101,$A18)&gt;1,"n° en double, ",""))&amp;IF($B18="","client, ",IF(COUNTIF(Clients!$A$2:$A$201,$B18)=0,"client absent de l'onglet Clients, ",IF(INDEX(Clients!$G$2:$G$201,MATCH($B18,Clients!$A$2:$A$201,0))="","producteur ou détenteur (onglet Clients), ","")))&amp;IF($C18="","dénomination (3.A), ","")&amp;IF($D18="","triés ou collectés conjointement, ",IF(AND($D18="Triés",COUNTIF($E18:$L18,"Oui")&lt;&gt;1),"un seul flux coché si triés, ",IF(AND($D18&lt;&gt;"Triés",COUNTIF($E18:$L18,"Oui")&lt;2),"au moins deux flux si collectés conjointement, ","")))&amp;IF(AND($D18="Collectés conjointement",$L18="Oui"),"plâtre interdit en mélange, ","")&amp;IF(OR($M18="",$P18="",$R18=""),"quantités 4.A, 4.B/4.C et 4.D, ",IF(AND(ISNUMBER($M18),ISNUMBER($P18),ISNUMBER($R18)),IF(OR($M18&lt;&gt;ROUND($M18,0),$P18&lt;&gt;ROUND($P18,0),$R18&lt;&gt;ROUND($R18,0)),"tonnes sans décimale, ","")&amp;IF($P18&lt;&gt;$M18-$R18,"bilan des masses (4.B/4.C = 4.A - 4.D), ",""),"quantités en nombres, "))&amp;IF(OR($N18="",$Q18="",$S18=""),"pesées ou estimées, ","")&amp;IF($O18="","case 4.B ou 4.C, ","")&amp;IF($A18="","",IF(ABS($V18-100)&gt;0.05,"répartition du cadre 5 à "&amp;ROUND($V18,1)&amp;" % au lieu de 100 %, ",""))&amp;IF($T18="","date de signature, ","")&amp;IF('Émetteur'!$B$17&lt;&gt;"Complet","onglet Émetteur, ",""))=0,"Prête","À corriger : "&amp;LEFT(IF($A18="","n°, ",IF(COUNTIF(Attestations!$A$2:$A$101,$A18)&gt;1,"n° en double, ",""))&amp;IF($B18="","client, ",IF(COUNTIF(Clients!$A$2:$A$201,$B18)=0,"client absent de l'onglet Clients, ",IF(INDEX(Clients!$G$2:$G$201,MATCH($B18,Clients!$A$2:$A$201,0))="","producteur ou détenteur (onglet Clients), ","")))&amp;IF($C18="","dénomination (3.A), ","")&amp;IF($D18="","triés ou collectés conjointement, ",IF(AND($D18="Triés",COUNTIF($E18:$L18,"Oui")&lt;&gt;1),"un seul flux coché si triés, ",IF(AND($D18&lt;&gt;"Triés",COUNTIF($E18:$L18,"Oui")&lt;2),"au moins deux flux si collectés conjointement, ","")))&amp;IF(AND($D18="Collectés conjointement",$L18="Oui"),"plâtre interdit en mélange, ","")&amp;IF(OR($M18="",$P18="",$R18=""),"quantités 4.A, 4.B/4.C et 4.D, ",IF(AND(ISNUMBER($M18),ISNUMBER($P18),ISNUMBER($R18)),IF(OR($M18&lt;&gt;ROUND($M18,0),$P18&lt;&gt;ROUND($P18,0),$R18&lt;&gt;ROUND($R18,0)),"tonnes sans décimale, ","")&amp;IF($P18&lt;&gt;$M18-$R18,"bilan des masses (4.B/4.C = 4.A - 4.D), ",""),"quantités en nombres, "))&amp;IF(OR($N18="",$Q18="",$S18=""),"pesées ou estimées, ","")&amp;IF($O18="","case 4.B ou 4.C, ","")&amp;IF($A18="","",IF(ABS($V18-100)&gt;0.05,"répartition du cadre 5 à "&amp;ROUND($V18,1)&amp;" % au lieu de 100 %, ",""))&amp;IF($T18="","date de signature, ","")&amp;IF('Émetteur'!$B$17&lt;&gt;"Complet","onglet Émetteur, ",""),LEN(IF($A18="","n°, ",IF(COUNTIF(Attestations!$A$2:$A$101,$A18)&gt;1,"n° en double, ",""))&amp;IF($B18="","client, ",IF(COUNTIF(Clients!$A$2:$A$201,$B18)=0,"client absent de l'onglet Clients, ",IF(INDEX(Clients!$G$2:$G$201,MATCH($B18,Clients!$A$2:$A$201,0))="","producteur ou détenteur (onglet Clients), ","")))&amp;IF($C18="","dénomination (3.A), ","")&amp;IF($D18="","triés ou collectés conjointement, ",IF(AND($D18="Triés",COUNTIF($E18:$L18,"Oui")&lt;&gt;1),"un seul flux coché si triés, ",IF(AND($D18&lt;&gt;"Triés",COUNTIF($E18:$L18,"Oui")&lt;2),"au moins deux flux si collectés conjointement, ","")))&amp;IF(AND($D18="Collectés conjointement",$L18="Oui"),"plâtre interdit en mélange, ","")&amp;IF(OR($M18="",$P18="",$R18=""),"quantités 4.A, 4.B/4.C et 4.D, ",IF(AND(ISNUMBER($M18),ISNUMBER($P18),ISNUMBER($R18)),IF(OR($M18&lt;&gt;ROUND($M18,0),$P18&lt;&gt;ROUND($P18,0),$R18&lt;&gt;ROUND($R18,0)),"tonnes sans décimale, ","")&amp;IF($P18&lt;&gt;$M18-$R18,"bilan des masses (4.B/4.C = 4.A - 4.D), ",""),"quantités en nombres, "))&amp;IF(OR($N18="",$Q18="",$S18=""),"pesées ou estimées, ","")&amp;IF($O18="","case 4.B ou 4.C, ","")&amp;IF($A18="","",IF(ABS($V18-100)&gt;0.05,"répartition du cadre 5 à "&amp;ROUND($V18,1)&amp;" % au lieu de 100 %, ",""))&amp;IF($T18="","date de signature, ","")&amp;IF('Émetteur'!$B$17&lt;&gt;"Complet","onglet Émetteur, ",""))-2)))</f>
      </c>
    </row>
    <row r="19" spans="1:23" x14ac:dyDescent="0.25">
      <c r="A19" s="7"/>
      <c r="B19" s="7"/>
      <c r="C19" s="7"/>
      <c r="D19" s="7"/>
      <c r="E19" s="13"/>
      <c r="F19" s="13"/>
      <c r="G19" s="13"/>
      <c r="H19" s="13"/>
      <c r="I19" s="13"/>
      <c r="J19" s="13"/>
      <c r="K19" s="13"/>
      <c r="L19" s="13"/>
      <c r="M19" s="13"/>
      <c r="N19" s="7"/>
      <c r="O19" s="7"/>
      <c r="P19" s="13"/>
      <c r="Q19" s="7"/>
      <c r="R19" s="13"/>
      <c r="S19" s="7"/>
      <c r="T19" s="9"/>
      <c r="U19" s="7"/>
      <c r="V19" s="14">
        <f>IF($A19="","",SUMIF(Destinations!$A$2:$A$401,$A19,Destinations!$E$2:$E$401))</f>
      </c>
      <c r="W19" s="15">
        <f>IF(AND($A19="",$B19=""),"",IF(LEN(IF($A19="","n°, ",IF(COUNTIF(Attestations!$A$2:$A$101,$A19)&gt;1,"n° en double, ",""))&amp;IF($B19="","client, ",IF(COUNTIF(Clients!$A$2:$A$201,$B19)=0,"client absent de l'onglet Clients, ",IF(INDEX(Clients!$G$2:$G$201,MATCH($B19,Clients!$A$2:$A$201,0))="","producteur ou détenteur (onglet Clients), ","")))&amp;IF($C19="","dénomination (3.A), ","")&amp;IF($D19="","triés ou collectés conjointement, ",IF(AND($D19="Triés",COUNTIF($E19:$L19,"Oui")&lt;&gt;1),"un seul flux coché si triés, ",IF(AND($D19&lt;&gt;"Triés",COUNTIF($E19:$L19,"Oui")&lt;2),"au moins deux flux si collectés conjointement, ","")))&amp;IF(AND($D19="Collectés conjointement",$L19="Oui"),"plâtre interdit en mélange, ","")&amp;IF(OR($M19="",$P19="",$R19=""),"quantités 4.A, 4.B/4.C et 4.D, ",IF(AND(ISNUMBER($M19),ISNUMBER($P19),ISNUMBER($R19)),IF(OR($M19&lt;&gt;ROUND($M19,0),$P19&lt;&gt;ROUND($P19,0),$R19&lt;&gt;ROUND($R19,0)),"tonnes sans décimale, ","")&amp;IF($P19&lt;&gt;$M19-$R19,"bilan des masses (4.B/4.C = 4.A - 4.D), ",""),"quantités en nombres, "))&amp;IF(OR($N19="",$Q19="",$S19=""),"pesées ou estimées, ","")&amp;IF($O19="","case 4.B ou 4.C, ","")&amp;IF($A19="","",IF(ABS($V19-100)&gt;0.05,"répartition du cadre 5 à "&amp;ROUND($V19,1)&amp;" % au lieu de 100 %, ",""))&amp;IF($T19="","date de signature, ","")&amp;IF('Émetteur'!$B$17&lt;&gt;"Complet","onglet Émetteur, ",""))=0,"Prête","À corriger : "&amp;LEFT(IF($A19="","n°, ",IF(COUNTIF(Attestations!$A$2:$A$101,$A19)&gt;1,"n° en double, ",""))&amp;IF($B19="","client, ",IF(COUNTIF(Clients!$A$2:$A$201,$B19)=0,"client absent de l'onglet Clients, ",IF(INDEX(Clients!$G$2:$G$201,MATCH($B19,Clients!$A$2:$A$201,0))="","producteur ou détenteur (onglet Clients), ","")))&amp;IF($C19="","dénomination (3.A), ","")&amp;IF($D19="","triés ou collectés conjointement, ",IF(AND($D19="Triés",COUNTIF($E19:$L19,"Oui")&lt;&gt;1),"un seul flux coché si triés, ",IF(AND($D19&lt;&gt;"Triés",COUNTIF($E19:$L19,"Oui")&lt;2),"au moins deux flux si collectés conjointement, ","")))&amp;IF(AND($D19="Collectés conjointement",$L19="Oui"),"plâtre interdit en mélange, ","")&amp;IF(OR($M19="",$P19="",$R19=""),"quantités 4.A, 4.B/4.C et 4.D, ",IF(AND(ISNUMBER($M19),ISNUMBER($P19),ISNUMBER($R19)),IF(OR($M19&lt;&gt;ROUND($M19,0),$P19&lt;&gt;ROUND($P19,0),$R19&lt;&gt;ROUND($R19,0)),"tonnes sans décimale, ","")&amp;IF($P19&lt;&gt;$M19-$R19,"bilan des masses (4.B/4.C = 4.A - 4.D), ",""),"quantités en nombres, "))&amp;IF(OR($N19="",$Q19="",$S19=""),"pesées ou estimées, ","")&amp;IF($O19="","case 4.B ou 4.C, ","")&amp;IF($A19="","",IF(ABS($V19-100)&gt;0.05,"répartition du cadre 5 à "&amp;ROUND($V19,1)&amp;" % au lieu de 100 %, ",""))&amp;IF($T19="","date de signature, ","")&amp;IF('Émetteur'!$B$17&lt;&gt;"Complet","onglet Émetteur, ",""),LEN(IF($A19="","n°, ",IF(COUNTIF(Attestations!$A$2:$A$101,$A19)&gt;1,"n° en double, ",""))&amp;IF($B19="","client, ",IF(COUNTIF(Clients!$A$2:$A$201,$B19)=0,"client absent de l'onglet Clients, ",IF(INDEX(Clients!$G$2:$G$201,MATCH($B19,Clients!$A$2:$A$201,0))="","producteur ou détenteur (onglet Clients), ","")))&amp;IF($C19="","dénomination (3.A), ","")&amp;IF($D19="","triés ou collectés conjointement, ",IF(AND($D19="Triés",COUNTIF($E19:$L19,"Oui")&lt;&gt;1),"un seul flux coché si triés, ",IF(AND($D19&lt;&gt;"Triés",COUNTIF($E19:$L19,"Oui")&lt;2),"au moins deux flux si collectés conjointement, ","")))&amp;IF(AND($D19="Collectés conjointement",$L19="Oui"),"plâtre interdit en mélange, ","")&amp;IF(OR($M19="",$P19="",$R19=""),"quantités 4.A, 4.B/4.C et 4.D, ",IF(AND(ISNUMBER($M19),ISNUMBER($P19),ISNUMBER($R19)),IF(OR($M19&lt;&gt;ROUND($M19,0),$P19&lt;&gt;ROUND($P19,0),$R19&lt;&gt;ROUND($R19,0)),"tonnes sans décimale, ","")&amp;IF($P19&lt;&gt;$M19-$R19,"bilan des masses (4.B/4.C = 4.A - 4.D), ",""),"quantités en nombres, "))&amp;IF(OR($N19="",$Q19="",$S19=""),"pesées ou estimées, ","")&amp;IF($O19="","case 4.B ou 4.C, ","")&amp;IF($A19="","",IF(ABS($V19-100)&gt;0.05,"répartition du cadre 5 à "&amp;ROUND($V19,1)&amp;" % au lieu de 100 %, ",""))&amp;IF($T19="","date de signature, ","")&amp;IF('Émetteur'!$B$17&lt;&gt;"Complet","onglet Émetteur, ",""))-2)))</f>
      </c>
    </row>
    <row r="20" spans="1:23" x14ac:dyDescent="0.25">
      <c r="A20" s="7"/>
      <c r="B20" s="7"/>
      <c r="C20" s="7"/>
      <c r="D20" s="7"/>
      <c r="E20" s="13"/>
      <c r="F20" s="13"/>
      <c r="G20" s="13"/>
      <c r="H20" s="13"/>
      <c r="I20" s="13"/>
      <c r="J20" s="13"/>
      <c r="K20" s="13"/>
      <c r="L20" s="13"/>
      <c r="M20" s="13"/>
      <c r="N20" s="7"/>
      <c r="O20" s="7"/>
      <c r="P20" s="13"/>
      <c r="Q20" s="7"/>
      <c r="R20" s="13"/>
      <c r="S20" s="7"/>
      <c r="T20" s="9"/>
      <c r="U20" s="7"/>
      <c r="V20" s="14">
        <f>IF($A20="","",SUMIF(Destinations!$A$2:$A$401,$A20,Destinations!$E$2:$E$401))</f>
      </c>
      <c r="W20" s="15">
        <f>IF(AND($A20="",$B20=""),"",IF(LEN(IF($A20="","n°, ",IF(COUNTIF(Attestations!$A$2:$A$101,$A20)&gt;1,"n° en double, ",""))&amp;IF($B20="","client, ",IF(COUNTIF(Clients!$A$2:$A$201,$B20)=0,"client absent de l'onglet Clients, ",IF(INDEX(Clients!$G$2:$G$201,MATCH($B20,Clients!$A$2:$A$201,0))="","producteur ou détenteur (onglet Clients), ","")))&amp;IF($C20="","dénomination (3.A), ","")&amp;IF($D20="","triés ou collectés conjointement, ",IF(AND($D20="Triés",COUNTIF($E20:$L20,"Oui")&lt;&gt;1),"un seul flux coché si triés, ",IF(AND($D20&lt;&gt;"Triés",COUNTIF($E20:$L20,"Oui")&lt;2),"au moins deux flux si collectés conjointement, ","")))&amp;IF(AND($D20="Collectés conjointement",$L20="Oui"),"plâtre interdit en mélange, ","")&amp;IF(OR($M20="",$P20="",$R20=""),"quantités 4.A, 4.B/4.C et 4.D, ",IF(AND(ISNUMBER($M20),ISNUMBER($P20),ISNUMBER($R20)),IF(OR($M20&lt;&gt;ROUND($M20,0),$P20&lt;&gt;ROUND($P20,0),$R20&lt;&gt;ROUND($R20,0)),"tonnes sans décimale, ","")&amp;IF($P20&lt;&gt;$M20-$R20,"bilan des masses (4.B/4.C = 4.A - 4.D), ",""),"quantités en nombres, "))&amp;IF(OR($N20="",$Q20="",$S20=""),"pesées ou estimées, ","")&amp;IF($O20="","case 4.B ou 4.C, ","")&amp;IF($A20="","",IF(ABS($V20-100)&gt;0.05,"répartition du cadre 5 à "&amp;ROUND($V20,1)&amp;" % au lieu de 100 %, ",""))&amp;IF($T20="","date de signature, ","")&amp;IF('Émetteur'!$B$17&lt;&gt;"Complet","onglet Émetteur, ",""))=0,"Prête","À corriger : "&amp;LEFT(IF($A20="","n°, ",IF(COUNTIF(Attestations!$A$2:$A$101,$A20)&gt;1,"n° en double, ",""))&amp;IF($B20="","client, ",IF(COUNTIF(Clients!$A$2:$A$201,$B20)=0,"client absent de l'onglet Clients, ",IF(INDEX(Clients!$G$2:$G$201,MATCH($B20,Clients!$A$2:$A$201,0))="","producteur ou détenteur (onglet Clients), ","")))&amp;IF($C20="","dénomination (3.A), ","")&amp;IF($D20="","triés ou collectés conjointement, ",IF(AND($D20="Triés",COUNTIF($E20:$L20,"Oui")&lt;&gt;1),"un seul flux coché si triés, ",IF(AND($D20&lt;&gt;"Triés",COUNTIF($E20:$L20,"Oui")&lt;2),"au moins deux flux si collectés conjointement, ","")))&amp;IF(AND($D20="Collectés conjointement",$L20="Oui"),"plâtre interdit en mélange, ","")&amp;IF(OR($M20="",$P20="",$R20=""),"quantités 4.A, 4.B/4.C et 4.D, ",IF(AND(ISNUMBER($M20),ISNUMBER($P20),ISNUMBER($R20)),IF(OR($M20&lt;&gt;ROUND($M20,0),$P20&lt;&gt;ROUND($P20,0),$R20&lt;&gt;ROUND($R20,0)),"tonnes sans décimale, ","")&amp;IF($P20&lt;&gt;$M20-$R20,"bilan des masses (4.B/4.C = 4.A - 4.D), ",""),"quantités en nombres, "))&amp;IF(OR($N20="",$Q20="",$S20=""),"pesées ou estimées, ","")&amp;IF($O20="","case 4.B ou 4.C, ","")&amp;IF($A20="","",IF(ABS($V20-100)&gt;0.05,"répartition du cadre 5 à "&amp;ROUND($V20,1)&amp;" % au lieu de 100 %, ",""))&amp;IF($T20="","date de signature, ","")&amp;IF('Émetteur'!$B$17&lt;&gt;"Complet","onglet Émetteur, ",""),LEN(IF($A20="","n°, ",IF(COUNTIF(Attestations!$A$2:$A$101,$A20)&gt;1,"n° en double, ",""))&amp;IF($B20="","client, ",IF(COUNTIF(Clients!$A$2:$A$201,$B20)=0,"client absent de l'onglet Clients, ",IF(INDEX(Clients!$G$2:$G$201,MATCH($B20,Clients!$A$2:$A$201,0))="","producteur ou détenteur (onglet Clients), ","")))&amp;IF($C20="","dénomination (3.A), ","")&amp;IF($D20="","triés ou collectés conjointement, ",IF(AND($D20="Triés",COUNTIF($E20:$L20,"Oui")&lt;&gt;1),"un seul flux coché si triés, ",IF(AND($D20&lt;&gt;"Triés",COUNTIF($E20:$L20,"Oui")&lt;2),"au moins deux flux si collectés conjointement, ","")))&amp;IF(AND($D20="Collectés conjointement",$L20="Oui"),"plâtre interdit en mélange, ","")&amp;IF(OR($M20="",$P20="",$R20=""),"quantités 4.A, 4.B/4.C et 4.D, ",IF(AND(ISNUMBER($M20),ISNUMBER($P20),ISNUMBER($R20)),IF(OR($M20&lt;&gt;ROUND($M20,0),$P20&lt;&gt;ROUND($P20,0),$R20&lt;&gt;ROUND($R20,0)),"tonnes sans décimale, ","")&amp;IF($P20&lt;&gt;$M20-$R20,"bilan des masses (4.B/4.C = 4.A - 4.D), ",""),"quantités en nombres, "))&amp;IF(OR($N20="",$Q20="",$S20=""),"pesées ou estimées, ","")&amp;IF($O20="","case 4.B ou 4.C, ","")&amp;IF($A20="","",IF(ABS($V20-100)&gt;0.05,"répartition du cadre 5 à "&amp;ROUND($V20,1)&amp;" % au lieu de 100 %, ",""))&amp;IF($T20="","date de signature, ","")&amp;IF('Émetteur'!$B$17&lt;&gt;"Complet","onglet Émetteur, ",""))-2)))</f>
      </c>
    </row>
    <row r="21" spans="1:23" x14ac:dyDescent="0.25">
      <c r="A21" s="7"/>
      <c r="B21" s="7"/>
      <c r="C21" s="7"/>
      <c r="D21" s="7"/>
      <c r="E21" s="13"/>
      <c r="F21" s="13"/>
      <c r="G21" s="13"/>
      <c r="H21" s="13"/>
      <c r="I21" s="13"/>
      <c r="J21" s="13"/>
      <c r="K21" s="13"/>
      <c r="L21" s="13"/>
      <c r="M21" s="13"/>
      <c r="N21" s="7"/>
      <c r="O21" s="7"/>
      <c r="P21" s="13"/>
      <c r="Q21" s="7"/>
      <c r="R21" s="13"/>
      <c r="S21" s="7"/>
      <c r="T21" s="9"/>
      <c r="U21" s="7"/>
      <c r="V21" s="14">
        <f>IF($A21="","",SUMIF(Destinations!$A$2:$A$401,$A21,Destinations!$E$2:$E$401))</f>
      </c>
      <c r="W21" s="15">
        <f>IF(AND($A21="",$B21=""),"",IF(LEN(IF($A21="","n°, ",IF(COUNTIF(Attestations!$A$2:$A$101,$A21)&gt;1,"n° en double, ",""))&amp;IF($B21="","client, ",IF(COUNTIF(Clients!$A$2:$A$201,$B21)=0,"client absent de l'onglet Clients, ",IF(INDEX(Clients!$G$2:$G$201,MATCH($B21,Clients!$A$2:$A$201,0))="","producteur ou détenteur (onglet Clients), ","")))&amp;IF($C21="","dénomination (3.A), ","")&amp;IF($D21="","triés ou collectés conjointement, ",IF(AND($D21="Triés",COUNTIF($E21:$L21,"Oui")&lt;&gt;1),"un seul flux coché si triés, ",IF(AND($D21&lt;&gt;"Triés",COUNTIF($E21:$L21,"Oui")&lt;2),"au moins deux flux si collectés conjointement, ","")))&amp;IF(AND($D21="Collectés conjointement",$L21="Oui"),"plâtre interdit en mélange, ","")&amp;IF(OR($M21="",$P21="",$R21=""),"quantités 4.A, 4.B/4.C et 4.D, ",IF(AND(ISNUMBER($M21),ISNUMBER($P21),ISNUMBER($R21)),IF(OR($M21&lt;&gt;ROUND($M21,0),$P21&lt;&gt;ROUND($P21,0),$R21&lt;&gt;ROUND($R21,0)),"tonnes sans décimale, ","")&amp;IF($P21&lt;&gt;$M21-$R21,"bilan des masses (4.B/4.C = 4.A - 4.D), ",""),"quantités en nombres, "))&amp;IF(OR($N21="",$Q21="",$S21=""),"pesées ou estimées, ","")&amp;IF($O21="","case 4.B ou 4.C, ","")&amp;IF($A21="","",IF(ABS($V21-100)&gt;0.05,"répartition du cadre 5 à "&amp;ROUND($V21,1)&amp;" % au lieu de 100 %, ",""))&amp;IF($T21="","date de signature, ","")&amp;IF('Émetteur'!$B$17&lt;&gt;"Complet","onglet Émetteur, ",""))=0,"Prête","À corriger : "&amp;LEFT(IF($A21="","n°, ",IF(COUNTIF(Attestations!$A$2:$A$101,$A21)&gt;1,"n° en double, ",""))&amp;IF($B21="","client, ",IF(COUNTIF(Clients!$A$2:$A$201,$B21)=0,"client absent de l'onglet Clients, ",IF(INDEX(Clients!$G$2:$G$201,MATCH($B21,Clients!$A$2:$A$201,0))="","producteur ou détenteur (onglet Clients), ","")))&amp;IF($C21="","dénomination (3.A), ","")&amp;IF($D21="","triés ou collectés conjointement, ",IF(AND($D21="Triés",COUNTIF($E21:$L21,"Oui")&lt;&gt;1),"un seul flux coché si triés, ",IF(AND($D21&lt;&gt;"Triés",COUNTIF($E21:$L21,"Oui")&lt;2),"au moins deux flux si collectés conjointement, ","")))&amp;IF(AND($D21="Collectés conjointement",$L21="Oui"),"plâtre interdit en mélange, ","")&amp;IF(OR($M21="",$P21="",$R21=""),"quantités 4.A, 4.B/4.C et 4.D, ",IF(AND(ISNUMBER($M21),ISNUMBER($P21),ISNUMBER($R21)),IF(OR($M21&lt;&gt;ROUND($M21,0),$P21&lt;&gt;ROUND($P21,0),$R21&lt;&gt;ROUND($R21,0)),"tonnes sans décimale, ","")&amp;IF($P21&lt;&gt;$M21-$R21,"bilan des masses (4.B/4.C = 4.A - 4.D), ",""),"quantités en nombres, "))&amp;IF(OR($N21="",$Q21="",$S21=""),"pesées ou estimées, ","")&amp;IF($O21="","case 4.B ou 4.C, ","")&amp;IF($A21="","",IF(ABS($V21-100)&gt;0.05,"répartition du cadre 5 à "&amp;ROUND($V21,1)&amp;" % au lieu de 100 %, ",""))&amp;IF($T21="","date de signature, ","")&amp;IF('Émetteur'!$B$17&lt;&gt;"Complet","onglet Émetteur, ",""),LEN(IF($A21="","n°, ",IF(COUNTIF(Attestations!$A$2:$A$101,$A21)&gt;1,"n° en double, ",""))&amp;IF($B21="","client, ",IF(COUNTIF(Clients!$A$2:$A$201,$B21)=0,"client absent de l'onglet Clients, ",IF(INDEX(Clients!$G$2:$G$201,MATCH($B21,Clients!$A$2:$A$201,0))="","producteur ou détenteur (onglet Clients), ","")))&amp;IF($C21="","dénomination (3.A), ","")&amp;IF($D21="","triés ou collectés conjointement, ",IF(AND($D21="Triés",COUNTIF($E21:$L21,"Oui")&lt;&gt;1),"un seul flux coché si triés, ",IF(AND($D21&lt;&gt;"Triés",COUNTIF($E21:$L21,"Oui")&lt;2),"au moins deux flux si collectés conjointement, ","")))&amp;IF(AND($D21="Collectés conjointement",$L21="Oui"),"plâtre interdit en mélange, ","")&amp;IF(OR($M21="",$P21="",$R21=""),"quantités 4.A, 4.B/4.C et 4.D, ",IF(AND(ISNUMBER($M21),ISNUMBER($P21),ISNUMBER($R21)),IF(OR($M21&lt;&gt;ROUND($M21,0),$P21&lt;&gt;ROUND($P21,0),$R21&lt;&gt;ROUND($R21,0)),"tonnes sans décimale, ","")&amp;IF($P21&lt;&gt;$M21-$R21,"bilan des masses (4.B/4.C = 4.A - 4.D), ",""),"quantités en nombres, "))&amp;IF(OR($N21="",$Q21="",$S21=""),"pesées ou estimées, ","")&amp;IF($O21="","case 4.B ou 4.C, ","")&amp;IF($A21="","",IF(ABS($V21-100)&gt;0.05,"répartition du cadre 5 à "&amp;ROUND($V21,1)&amp;" % au lieu de 100 %, ",""))&amp;IF($T21="","date de signature, ","")&amp;IF('Émetteur'!$B$17&lt;&gt;"Complet","onglet Émetteur, ",""))-2)))</f>
      </c>
    </row>
    <row r="22" spans="1:23" x14ac:dyDescent="0.25">
      <c r="A22" s="7"/>
      <c r="B22" s="7"/>
      <c r="C22" s="7"/>
      <c r="D22" s="7"/>
      <c r="E22" s="13"/>
      <c r="F22" s="13"/>
      <c r="G22" s="13"/>
      <c r="H22" s="13"/>
      <c r="I22" s="13"/>
      <c r="J22" s="13"/>
      <c r="K22" s="13"/>
      <c r="L22" s="13"/>
      <c r="M22" s="13"/>
      <c r="N22" s="7"/>
      <c r="O22" s="7"/>
      <c r="P22" s="13"/>
      <c r="Q22" s="7"/>
      <c r="R22" s="13"/>
      <c r="S22" s="7"/>
      <c r="T22" s="9"/>
      <c r="U22" s="7"/>
      <c r="V22" s="14">
        <f>IF($A22="","",SUMIF(Destinations!$A$2:$A$401,$A22,Destinations!$E$2:$E$401))</f>
      </c>
      <c r="W22" s="15">
        <f>IF(AND($A22="",$B22=""),"",IF(LEN(IF($A22="","n°, ",IF(COUNTIF(Attestations!$A$2:$A$101,$A22)&gt;1,"n° en double, ",""))&amp;IF($B22="","client, ",IF(COUNTIF(Clients!$A$2:$A$201,$B22)=0,"client absent de l'onglet Clients, ",IF(INDEX(Clients!$G$2:$G$201,MATCH($B22,Clients!$A$2:$A$201,0))="","producteur ou détenteur (onglet Clients), ","")))&amp;IF($C22="","dénomination (3.A), ","")&amp;IF($D22="","triés ou collectés conjointement, ",IF(AND($D22="Triés",COUNTIF($E22:$L22,"Oui")&lt;&gt;1),"un seul flux coché si triés, ",IF(AND($D22&lt;&gt;"Triés",COUNTIF($E22:$L22,"Oui")&lt;2),"au moins deux flux si collectés conjointement, ","")))&amp;IF(AND($D22="Collectés conjointement",$L22="Oui"),"plâtre interdit en mélange, ","")&amp;IF(OR($M22="",$P22="",$R22=""),"quantités 4.A, 4.B/4.C et 4.D, ",IF(AND(ISNUMBER($M22),ISNUMBER($P22),ISNUMBER($R22)),IF(OR($M22&lt;&gt;ROUND($M22,0),$P22&lt;&gt;ROUND($P22,0),$R22&lt;&gt;ROUND($R22,0)),"tonnes sans décimale, ","")&amp;IF($P22&lt;&gt;$M22-$R22,"bilan des masses (4.B/4.C = 4.A - 4.D), ",""),"quantités en nombres, "))&amp;IF(OR($N22="",$Q22="",$S22=""),"pesées ou estimées, ","")&amp;IF($O22="","case 4.B ou 4.C, ","")&amp;IF($A22="","",IF(ABS($V22-100)&gt;0.05,"répartition du cadre 5 à "&amp;ROUND($V22,1)&amp;" % au lieu de 100 %, ",""))&amp;IF($T22="","date de signature, ","")&amp;IF('Émetteur'!$B$17&lt;&gt;"Complet","onglet Émetteur, ",""))=0,"Prête","À corriger : "&amp;LEFT(IF($A22="","n°, ",IF(COUNTIF(Attestations!$A$2:$A$101,$A22)&gt;1,"n° en double, ",""))&amp;IF($B22="","client, ",IF(COUNTIF(Clients!$A$2:$A$201,$B22)=0,"client absent de l'onglet Clients, ",IF(INDEX(Clients!$G$2:$G$201,MATCH($B22,Clients!$A$2:$A$201,0))="","producteur ou détenteur (onglet Clients), ","")))&amp;IF($C22="","dénomination (3.A), ","")&amp;IF($D22="","triés ou collectés conjointement, ",IF(AND($D22="Triés",COUNTIF($E22:$L22,"Oui")&lt;&gt;1),"un seul flux coché si triés, ",IF(AND($D22&lt;&gt;"Triés",COUNTIF($E22:$L22,"Oui")&lt;2),"au moins deux flux si collectés conjointement, ","")))&amp;IF(AND($D22="Collectés conjointement",$L22="Oui"),"plâtre interdit en mélange, ","")&amp;IF(OR($M22="",$P22="",$R22=""),"quantités 4.A, 4.B/4.C et 4.D, ",IF(AND(ISNUMBER($M22),ISNUMBER($P22),ISNUMBER($R22)),IF(OR($M22&lt;&gt;ROUND($M22,0),$P22&lt;&gt;ROUND($P22,0),$R22&lt;&gt;ROUND($R22,0)),"tonnes sans décimale, ","")&amp;IF($P22&lt;&gt;$M22-$R22,"bilan des masses (4.B/4.C = 4.A - 4.D), ",""),"quantités en nombres, "))&amp;IF(OR($N22="",$Q22="",$S22=""),"pesées ou estimées, ","")&amp;IF($O22="","case 4.B ou 4.C, ","")&amp;IF($A22="","",IF(ABS($V22-100)&gt;0.05,"répartition du cadre 5 à "&amp;ROUND($V22,1)&amp;" % au lieu de 100 %, ",""))&amp;IF($T22="","date de signature, ","")&amp;IF('Émetteur'!$B$17&lt;&gt;"Complet","onglet Émetteur, ",""),LEN(IF($A22="","n°, ",IF(COUNTIF(Attestations!$A$2:$A$101,$A22)&gt;1,"n° en double, ",""))&amp;IF($B22="","client, ",IF(COUNTIF(Clients!$A$2:$A$201,$B22)=0,"client absent de l'onglet Clients, ",IF(INDEX(Clients!$G$2:$G$201,MATCH($B22,Clients!$A$2:$A$201,0))="","producteur ou détenteur (onglet Clients), ","")))&amp;IF($C22="","dénomination (3.A), ","")&amp;IF($D22="","triés ou collectés conjointement, ",IF(AND($D22="Triés",COUNTIF($E22:$L22,"Oui")&lt;&gt;1),"un seul flux coché si triés, ",IF(AND($D22&lt;&gt;"Triés",COUNTIF($E22:$L22,"Oui")&lt;2),"au moins deux flux si collectés conjointement, ","")))&amp;IF(AND($D22="Collectés conjointement",$L22="Oui"),"plâtre interdit en mélange, ","")&amp;IF(OR($M22="",$P22="",$R22=""),"quantités 4.A, 4.B/4.C et 4.D, ",IF(AND(ISNUMBER($M22),ISNUMBER($P22),ISNUMBER($R22)),IF(OR($M22&lt;&gt;ROUND($M22,0),$P22&lt;&gt;ROUND($P22,0),$R22&lt;&gt;ROUND($R22,0)),"tonnes sans décimale, ","")&amp;IF($P22&lt;&gt;$M22-$R22,"bilan des masses (4.B/4.C = 4.A - 4.D), ",""),"quantités en nombres, "))&amp;IF(OR($N22="",$Q22="",$S22=""),"pesées ou estimées, ","")&amp;IF($O22="","case 4.B ou 4.C, ","")&amp;IF($A22="","",IF(ABS($V22-100)&gt;0.05,"répartition du cadre 5 à "&amp;ROUND($V22,1)&amp;" % au lieu de 100 %, ",""))&amp;IF($T22="","date de signature, ","")&amp;IF('Émetteur'!$B$17&lt;&gt;"Complet","onglet Émetteur, ",""))-2)))</f>
      </c>
    </row>
    <row r="23" spans="1:23" x14ac:dyDescent="0.25">
      <c r="A23" s="7"/>
      <c r="B23" s="7"/>
      <c r="C23" s="7"/>
      <c r="D23" s="7"/>
      <c r="E23" s="13"/>
      <c r="F23" s="13"/>
      <c r="G23" s="13"/>
      <c r="H23" s="13"/>
      <c r="I23" s="13"/>
      <c r="J23" s="13"/>
      <c r="K23" s="13"/>
      <c r="L23" s="13"/>
      <c r="M23" s="13"/>
      <c r="N23" s="7"/>
      <c r="O23" s="7"/>
      <c r="P23" s="13"/>
      <c r="Q23" s="7"/>
      <c r="R23" s="13"/>
      <c r="S23" s="7"/>
      <c r="T23" s="9"/>
      <c r="U23" s="7"/>
      <c r="V23" s="14">
        <f>IF($A23="","",SUMIF(Destinations!$A$2:$A$401,$A23,Destinations!$E$2:$E$401))</f>
      </c>
      <c r="W23" s="15">
        <f>IF(AND($A23="",$B23=""),"",IF(LEN(IF($A23="","n°, ",IF(COUNTIF(Attestations!$A$2:$A$101,$A23)&gt;1,"n° en double, ",""))&amp;IF($B23="","client, ",IF(COUNTIF(Clients!$A$2:$A$201,$B23)=0,"client absent de l'onglet Clients, ",IF(INDEX(Clients!$G$2:$G$201,MATCH($B23,Clients!$A$2:$A$201,0))="","producteur ou détenteur (onglet Clients), ","")))&amp;IF($C23="","dénomination (3.A), ","")&amp;IF($D23="","triés ou collectés conjointement, ",IF(AND($D23="Triés",COUNTIF($E23:$L23,"Oui")&lt;&gt;1),"un seul flux coché si triés, ",IF(AND($D23&lt;&gt;"Triés",COUNTIF($E23:$L23,"Oui")&lt;2),"au moins deux flux si collectés conjointement, ","")))&amp;IF(AND($D23="Collectés conjointement",$L23="Oui"),"plâtre interdit en mélange, ","")&amp;IF(OR($M23="",$P23="",$R23=""),"quantités 4.A, 4.B/4.C et 4.D, ",IF(AND(ISNUMBER($M23),ISNUMBER($P23),ISNUMBER($R23)),IF(OR($M23&lt;&gt;ROUND($M23,0),$P23&lt;&gt;ROUND($P23,0),$R23&lt;&gt;ROUND($R23,0)),"tonnes sans décimale, ","")&amp;IF($P23&lt;&gt;$M23-$R23,"bilan des masses (4.B/4.C = 4.A - 4.D), ",""),"quantités en nombres, "))&amp;IF(OR($N23="",$Q23="",$S23=""),"pesées ou estimées, ","")&amp;IF($O23="","case 4.B ou 4.C, ","")&amp;IF($A23="","",IF(ABS($V23-100)&gt;0.05,"répartition du cadre 5 à "&amp;ROUND($V23,1)&amp;" % au lieu de 100 %, ",""))&amp;IF($T23="","date de signature, ","")&amp;IF('Émetteur'!$B$17&lt;&gt;"Complet","onglet Émetteur, ",""))=0,"Prête","À corriger : "&amp;LEFT(IF($A23="","n°, ",IF(COUNTIF(Attestations!$A$2:$A$101,$A23)&gt;1,"n° en double, ",""))&amp;IF($B23="","client, ",IF(COUNTIF(Clients!$A$2:$A$201,$B23)=0,"client absent de l'onglet Clients, ",IF(INDEX(Clients!$G$2:$G$201,MATCH($B23,Clients!$A$2:$A$201,0))="","producteur ou détenteur (onglet Clients), ","")))&amp;IF($C23="","dénomination (3.A), ","")&amp;IF($D23="","triés ou collectés conjointement, ",IF(AND($D23="Triés",COUNTIF($E23:$L23,"Oui")&lt;&gt;1),"un seul flux coché si triés, ",IF(AND($D23&lt;&gt;"Triés",COUNTIF($E23:$L23,"Oui")&lt;2),"au moins deux flux si collectés conjointement, ","")))&amp;IF(AND($D23="Collectés conjointement",$L23="Oui"),"plâtre interdit en mélange, ","")&amp;IF(OR($M23="",$P23="",$R23=""),"quantités 4.A, 4.B/4.C et 4.D, ",IF(AND(ISNUMBER($M23),ISNUMBER($P23),ISNUMBER($R23)),IF(OR($M23&lt;&gt;ROUND($M23,0),$P23&lt;&gt;ROUND($P23,0),$R23&lt;&gt;ROUND($R23,0)),"tonnes sans décimale, ","")&amp;IF($P23&lt;&gt;$M23-$R23,"bilan des masses (4.B/4.C = 4.A - 4.D), ",""),"quantités en nombres, "))&amp;IF(OR($N23="",$Q23="",$S23=""),"pesées ou estimées, ","")&amp;IF($O23="","case 4.B ou 4.C, ","")&amp;IF($A23="","",IF(ABS($V23-100)&gt;0.05,"répartition du cadre 5 à "&amp;ROUND($V23,1)&amp;" % au lieu de 100 %, ",""))&amp;IF($T23="","date de signature, ","")&amp;IF('Émetteur'!$B$17&lt;&gt;"Complet","onglet Émetteur, ",""),LEN(IF($A23="","n°, ",IF(COUNTIF(Attestations!$A$2:$A$101,$A23)&gt;1,"n° en double, ",""))&amp;IF($B23="","client, ",IF(COUNTIF(Clients!$A$2:$A$201,$B23)=0,"client absent de l'onglet Clients, ",IF(INDEX(Clients!$G$2:$G$201,MATCH($B23,Clients!$A$2:$A$201,0))="","producteur ou détenteur (onglet Clients), ","")))&amp;IF($C23="","dénomination (3.A), ","")&amp;IF($D23="","triés ou collectés conjointement, ",IF(AND($D23="Triés",COUNTIF($E23:$L23,"Oui")&lt;&gt;1),"un seul flux coché si triés, ",IF(AND($D23&lt;&gt;"Triés",COUNTIF($E23:$L23,"Oui")&lt;2),"au moins deux flux si collectés conjointement, ","")))&amp;IF(AND($D23="Collectés conjointement",$L23="Oui"),"plâtre interdit en mélange, ","")&amp;IF(OR($M23="",$P23="",$R23=""),"quantités 4.A, 4.B/4.C et 4.D, ",IF(AND(ISNUMBER($M23),ISNUMBER($P23),ISNUMBER($R23)),IF(OR($M23&lt;&gt;ROUND($M23,0),$P23&lt;&gt;ROUND($P23,0),$R23&lt;&gt;ROUND($R23,0)),"tonnes sans décimale, ","")&amp;IF($P23&lt;&gt;$M23-$R23,"bilan des masses (4.B/4.C = 4.A - 4.D), ",""),"quantités en nombres, "))&amp;IF(OR($N23="",$Q23="",$S23=""),"pesées ou estimées, ","")&amp;IF($O23="","case 4.B ou 4.C, ","")&amp;IF($A23="","",IF(ABS($V23-100)&gt;0.05,"répartition du cadre 5 à "&amp;ROUND($V23,1)&amp;" % au lieu de 100 %, ",""))&amp;IF($T23="","date de signature, ","")&amp;IF('Émetteur'!$B$17&lt;&gt;"Complet","onglet Émetteur, ",""))-2)))</f>
      </c>
    </row>
    <row r="24" spans="1:23" x14ac:dyDescent="0.25">
      <c r="A24" s="7"/>
      <c r="B24" s="7"/>
      <c r="C24" s="7"/>
      <c r="D24" s="7"/>
      <c r="E24" s="13"/>
      <c r="F24" s="13"/>
      <c r="G24" s="13"/>
      <c r="H24" s="13"/>
      <c r="I24" s="13"/>
      <c r="J24" s="13"/>
      <c r="K24" s="13"/>
      <c r="L24" s="13"/>
      <c r="M24" s="13"/>
      <c r="N24" s="7"/>
      <c r="O24" s="7"/>
      <c r="P24" s="13"/>
      <c r="Q24" s="7"/>
      <c r="R24" s="13"/>
      <c r="S24" s="7"/>
      <c r="T24" s="9"/>
      <c r="U24" s="7"/>
      <c r="V24" s="14">
        <f>IF($A24="","",SUMIF(Destinations!$A$2:$A$401,$A24,Destinations!$E$2:$E$401))</f>
      </c>
      <c r="W24" s="15">
        <f>IF(AND($A24="",$B24=""),"",IF(LEN(IF($A24="","n°, ",IF(COUNTIF(Attestations!$A$2:$A$101,$A24)&gt;1,"n° en double, ",""))&amp;IF($B24="","client, ",IF(COUNTIF(Clients!$A$2:$A$201,$B24)=0,"client absent de l'onglet Clients, ",IF(INDEX(Clients!$G$2:$G$201,MATCH($B24,Clients!$A$2:$A$201,0))="","producteur ou détenteur (onglet Clients), ","")))&amp;IF($C24="","dénomination (3.A), ","")&amp;IF($D24="","triés ou collectés conjointement, ",IF(AND($D24="Triés",COUNTIF($E24:$L24,"Oui")&lt;&gt;1),"un seul flux coché si triés, ",IF(AND($D24&lt;&gt;"Triés",COUNTIF($E24:$L24,"Oui")&lt;2),"au moins deux flux si collectés conjointement, ","")))&amp;IF(AND($D24="Collectés conjointement",$L24="Oui"),"plâtre interdit en mélange, ","")&amp;IF(OR($M24="",$P24="",$R24=""),"quantités 4.A, 4.B/4.C et 4.D, ",IF(AND(ISNUMBER($M24),ISNUMBER($P24),ISNUMBER($R24)),IF(OR($M24&lt;&gt;ROUND($M24,0),$P24&lt;&gt;ROUND($P24,0),$R24&lt;&gt;ROUND($R24,0)),"tonnes sans décimale, ","")&amp;IF($P24&lt;&gt;$M24-$R24,"bilan des masses (4.B/4.C = 4.A - 4.D), ",""),"quantités en nombres, "))&amp;IF(OR($N24="",$Q24="",$S24=""),"pesées ou estimées, ","")&amp;IF($O24="","case 4.B ou 4.C, ","")&amp;IF($A24="","",IF(ABS($V24-100)&gt;0.05,"répartition du cadre 5 à "&amp;ROUND($V24,1)&amp;" % au lieu de 100 %, ",""))&amp;IF($T24="","date de signature, ","")&amp;IF('Émetteur'!$B$17&lt;&gt;"Complet","onglet Émetteur, ",""))=0,"Prête","À corriger : "&amp;LEFT(IF($A24="","n°, ",IF(COUNTIF(Attestations!$A$2:$A$101,$A24)&gt;1,"n° en double, ",""))&amp;IF($B24="","client, ",IF(COUNTIF(Clients!$A$2:$A$201,$B24)=0,"client absent de l'onglet Clients, ",IF(INDEX(Clients!$G$2:$G$201,MATCH($B24,Clients!$A$2:$A$201,0))="","producteur ou détenteur (onglet Clients), ","")))&amp;IF($C24="","dénomination (3.A), ","")&amp;IF($D24="","triés ou collectés conjointement, ",IF(AND($D24="Triés",COUNTIF($E24:$L24,"Oui")&lt;&gt;1),"un seul flux coché si triés, ",IF(AND($D24&lt;&gt;"Triés",COUNTIF($E24:$L24,"Oui")&lt;2),"au moins deux flux si collectés conjointement, ","")))&amp;IF(AND($D24="Collectés conjointement",$L24="Oui"),"plâtre interdit en mélange, ","")&amp;IF(OR($M24="",$P24="",$R24=""),"quantités 4.A, 4.B/4.C et 4.D, ",IF(AND(ISNUMBER($M24),ISNUMBER($P24),ISNUMBER($R24)),IF(OR($M24&lt;&gt;ROUND($M24,0),$P24&lt;&gt;ROUND($P24,0),$R24&lt;&gt;ROUND($R24,0)),"tonnes sans décimale, ","")&amp;IF($P24&lt;&gt;$M24-$R24,"bilan des masses (4.B/4.C = 4.A - 4.D), ",""),"quantités en nombres, "))&amp;IF(OR($N24="",$Q24="",$S24=""),"pesées ou estimées, ","")&amp;IF($O24="","case 4.B ou 4.C, ","")&amp;IF($A24="","",IF(ABS($V24-100)&gt;0.05,"répartition du cadre 5 à "&amp;ROUND($V24,1)&amp;" % au lieu de 100 %, ",""))&amp;IF($T24="","date de signature, ","")&amp;IF('Émetteur'!$B$17&lt;&gt;"Complet","onglet Émetteur, ",""),LEN(IF($A24="","n°, ",IF(COUNTIF(Attestations!$A$2:$A$101,$A24)&gt;1,"n° en double, ",""))&amp;IF($B24="","client, ",IF(COUNTIF(Clients!$A$2:$A$201,$B24)=0,"client absent de l'onglet Clients, ",IF(INDEX(Clients!$G$2:$G$201,MATCH($B24,Clients!$A$2:$A$201,0))="","producteur ou détenteur (onglet Clients), ","")))&amp;IF($C24="","dénomination (3.A), ","")&amp;IF($D24="","triés ou collectés conjointement, ",IF(AND($D24="Triés",COUNTIF($E24:$L24,"Oui")&lt;&gt;1),"un seul flux coché si triés, ",IF(AND($D24&lt;&gt;"Triés",COUNTIF($E24:$L24,"Oui")&lt;2),"au moins deux flux si collectés conjointement, ","")))&amp;IF(AND($D24="Collectés conjointement",$L24="Oui"),"plâtre interdit en mélange, ","")&amp;IF(OR($M24="",$P24="",$R24=""),"quantités 4.A, 4.B/4.C et 4.D, ",IF(AND(ISNUMBER($M24),ISNUMBER($P24),ISNUMBER($R24)),IF(OR($M24&lt;&gt;ROUND($M24,0),$P24&lt;&gt;ROUND($P24,0),$R24&lt;&gt;ROUND($R24,0)),"tonnes sans décimale, ","")&amp;IF($P24&lt;&gt;$M24-$R24,"bilan des masses (4.B/4.C = 4.A - 4.D), ",""),"quantités en nombres, "))&amp;IF(OR($N24="",$Q24="",$S24=""),"pesées ou estimées, ","")&amp;IF($O24="","case 4.B ou 4.C, ","")&amp;IF($A24="","",IF(ABS($V24-100)&gt;0.05,"répartition du cadre 5 à "&amp;ROUND($V24,1)&amp;" % au lieu de 100 %, ",""))&amp;IF($T24="","date de signature, ","")&amp;IF('Émetteur'!$B$17&lt;&gt;"Complet","onglet Émetteur, ",""))-2)))</f>
      </c>
    </row>
    <row r="25" spans="1:23" x14ac:dyDescent="0.25">
      <c r="A25" s="7"/>
      <c r="B25" s="7"/>
      <c r="C25" s="7"/>
      <c r="D25" s="7"/>
      <c r="E25" s="13"/>
      <c r="F25" s="13"/>
      <c r="G25" s="13"/>
      <c r="H25" s="13"/>
      <c r="I25" s="13"/>
      <c r="J25" s="13"/>
      <c r="K25" s="13"/>
      <c r="L25" s="13"/>
      <c r="M25" s="13"/>
      <c r="N25" s="7"/>
      <c r="O25" s="7"/>
      <c r="P25" s="13"/>
      <c r="Q25" s="7"/>
      <c r="R25" s="13"/>
      <c r="S25" s="7"/>
      <c r="T25" s="9"/>
      <c r="U25" s="7"/>
      <c r="V25" s="14">
        <f>IF($A25="","",SUMIF(Destinations!$A$2:$A$401,$A25,Destinations!$E$2:$E$401))</f>
      </c>
      <c r="W25" s="15">
        <f>IF(AND($A25="",$B25=""),"",IF(LEN(IF($A25="","n°, ",IF(COUNTIF(Attestations!$A$2:$A$101,$A25)&gt;1,"n° en double, ",""))&amp;IF($B25="","client, ",IF(COUNTIF(Clients!$A$2:$A$201,$B25)=0,"client absent de l'onglet Clients, ",IF(INDEX(Clients!$G$2:$G$201,MATCH($B25,Clients!$A$2:$A$201,0))="","producteur ou détenteur (onglet Clients), ","")))&amp;IF($C25="","dénomination (3.A), ","")&amp;IF($D25="","triés ou collectés conjointement, ",IF(AND($D25="Triés",COUNTIF($E25:$L25,"Oui")&lt;&gt;1),"un seul flux coché si triés, ",IF(AND($D25&lt;&gt;"Triés",COUNTIF($E25:$L25,"Oui")&lt;2),"au moins deux flux si collectés conjointement, ","")))&amp;IF(AND($D25="Collectés conjointement",$L25="Oui"),"plâtre interdit en mélange, ","")&amp;IF(OR($M25="",$P25="",$R25=""),"quantités 4.A, 4.B/4.C et 4.D, ",IF(AND(ISNUMBER($M25),ISNUMBER($P25),ISNUMBER($R25)),IF(OR($M25&lt;&gt;ROUND($M25,0),$P25&lt;&gt;ROUND($P25,0),$R25&lt;&gt;ROUND($R25,0)),"tonnes sans décimale, ","")&amp;IF($P25&lt;&gt;$M25-$R25,"bilan des masses (4.B/4.C = 4.A - 4.D), ",""),"quantités en nombres, "))&amp;IF(OR($N25="",$Q25="",$S25=""),"pesées ou estimées, ","")&amp;IF($O25="","case 4.B ou 4.C, ","")&amp;IF($A25="","",IF(ABS($V25-100)&gt;0.05,"répartition du cadre 5 à "&amp;ROUND($V25,1)&amp;" % au lieu de 100 %, ",""))&amp;IF($T25="","date de signature, ","")&amp;IF('Émetteur'!$B$17&lt;&gt;"Complet","onglet Émetteur, ",""))=0,"Prête","À corriger : "&amp;LEFT(IF($A25="","n°, ",IF(COUNTIF(Attestations!$A$2:$A$101,$A25)&gt;1,"n° en double, ",""))&amp;IF($B25="","client, ",IF(COUNTIF(Clients!$A$2:$A$201,$B25)=0,"client absent de l'onglet Clients, ",IF(INDEX(Clients!$G$2:$G$201,MATCH($B25,Clients!$A$2:$A$201,0))="","producteur ou détenteur (onglet Clients), ","")))&amp;IF($C25="","dénomination (3.A), ","")&amp;IF($D25="","triés ou collectés conjointement, ",IF(AND($D25="Triés",COUNTIF($E25:$L25,"Oui")&lt;&gt;1),"un seul flux coché si triés, ",IF(AND($D25&lt;&gt;"Triés",COUNTIF($E25:$L25,"Oui")&lt;2),"au moins deux flux si collectés conjointement, ","")))&amp;IF(AND($D25="Collectés conjointement",$L25="Oui"),"plâtre interdit en mélange, ","")&amp;IF(OR($M25="",$P25="",$R25=""),"quantités 4.A, 4.B/4.C et 4.D, ",IF(AND(ISNUMBER($M25),ISNUMBER($P25),ISNUMBER($R25)),IF(OR($M25&lt;&gt;ROUND($M25,0),$P25&lt;&gt;ROUND($P25,0),$R25&lt;&gt;ROUND($R25,0)),"tonnes sans décimale, ","")&amp;IF($P25&lt;&gt;$M25-$R25,"bilan des masses (4.B/4.C = 4.A - 4.D), ",""),"quantités en nombres, "))&amp;IF(OR($N25="",$Q25="",$S25=""),"pesées ou estimées, ","")&amp;IF($O25="","case 4.B ou 4.C, ","")&amp;IF($A25="","",IF(ABS($V25-100)&gt;0.05,"répartition du cadre 5 à "&amp;ROUND($V25,1)&amp;" % au lieu de 100 %, ",""))&amp;IF($T25="","date de signature, ","")&amp;IF('Émetteur'!$B$17&lt;&gt;"Complet","onglet Émetteur, ",""),LEN(IF($A25="","n°, ",IF(COUNTIF(Attestations!$A$2:$A$101,$A25)&gt;1,"n° en double, ",""))&amp;IF($B25="","client, ",IF(COUNTIF(Clients!$A$2:$A$201,$B25)=0,"client absent de l'onglet Clients, ",IF(INDEX(Clients!$G$2:$G$201,MATCH($B25,Clients!$A$2:$A$201,0))="","producteur ou détenteur (onglet Clients), ","")))&amp;IF($C25="","dénomination (3.A), ","")&amp;IF($D25="","triés ou collectés conjointement, ",IF(AND($D25="Triés",COUNTIF($E25:$L25,"Oui")&lt;&gt;1),"un seul flux coché si triés, ",IF(AND($D25&lt;&gt;"Triés",COUNTIF($E25:$L25,"Oui")&lt;2),"au moins deux flux si collectés conjointement, ","")))&amp;IF(AND($D25="Collectés conjointement",$L25="Oui"),"plâtre interdit en mélange, ","")&amp;IF(OR($M25="",$P25="",$R25=""),"quantités 4.A, 4.B/4.C et 4.D, ",IF(AND(ISNUMBER($M25),ISNUMBER($P25),ISNUMBER($R25)),IF(OR($M25&lt;&gt;ROUND($M25,0),$P25&lt;&gt;ROUND($P25,0),$R25&lt;&gt;ROUND($R25,0)),"tonnes sans décimale, ","")&amp;IF($P25&lt;&gt;$M25-$R25,"bilan des masses (4.B/4.C = 4.A - 4.D), ",""),"quantités en nombres, "))&amp;IF(OR($N25="",$Q25="",$S25=""),"pesées ou estimées, ","")&amp;IF($O25="","case 4.B ou 4.C, ","")&amp;IF($A25="","",IF(ABS($V25-100)&gt;0.05,"répartition du cadre 5 à "&amp;ROUND($V25,1)&amp;" % au lieu de 100 %, ",""))&amp;IF($T25="","date de signature, ","")&amp;IF('Émetteur'!$B$17&lt;&gt;"Complet","onglet Émetteur, ",""))-2)))</f>
      </c>
    </row>
    <row r="26" spans="1:23" x14ac:dyDescent="0.25">
      <c r="A26" s="7"/>
      <c r="B26" s="7"/>
      <c r="C26" s="7"/>
      <c r="D26" s="7"/>
      <c r="E26" s="13"/>
      <c r="F26" s="13"/>
      <c r="G26" s="13"/>
      <c r="H26" s="13"/>
      <c r="I26" s="13"/>
      <c r="J26" s="13"/>
      <c r="K26" s="13"/>
      <c r="L26" s="13"/>
      <c r="M26" s="13"/>
      <c r="N26" s="7"/>
      <c r="O26" s="7"/>
      <c r="P26" s="13"/>
      <c r="Q26" s="7"/>
      <c r="R26" s="13"/>
      <c r="S26" s="7"/>
      <c r="T26" s="9"/>
      <c r="U26" s="7"/>
      <c r="V26" s="14">
        <f>IF($A26="","",SUMIF(Destinations!$A$2:$A$401,$A26,Destinations!$E$2:$E$401))</f>
      </c>
      <c r="W26" s="15">
        <f>IF(AND($A26="",$B26=""),"",IF(LEN(IF($A26="","n°, ",IF(COUNTIF(Attestations!$A$2:$A$101,$A26)&gt;1,"n° en double, ",""))&amp;IF($B26="","client, ",IF(COUNTIF(Clients!$A$2:$A$201,$B26)=0,"client absent de l'onglet Clients, ",IF(INDEX(Clients!$G$2:$G$201,MATCH($B26,Clients!$A$2:$A$201,0))="","producteur ou détenteur (onglet Clients), ","")))&amp;IF($C26="","dénomination (3.A), ","")&amp;IF($D26="","triés ou collectés conjointement, ",IF(AND($D26="Triés",COUNTIF($E26:$L26,"Oui")&lt;&gt;1),"un seul flux coché si triés, ",IF(AND($D26&lt;&gt;"Triés",COUNTIF($E26:$L26,"Oui")&lt;2),"au moins deux flux si collectés conjointement, ","")))&amp;IF(AND($D26="Collectés conjointement",$L26="Oui"),"plâtre interdit en mélange, ","")&amp;IF(OR($M26="",$P26="",$R26=""),"quantités 4.A, 4.B/4.C et 4.D, ",IF(AND(ISNUMBER($M26),ISNUMBER($P26),ISNUMBER($R26)),IF(OR($M26&lt;&gt;ROUND($M26,0),$P26&lt;&gt;ROUND($P26,0),$R26&lt;&gt;ROUND($R26,0)),"tonnes sans décimale, ","")&amp;IF($P26&lt;&gt;$M26-$R26,"bilan des masses (4.B/4.C = 4.A - 4.D), ",""),"quantités en nombres, "))&amp;IF(OR($N26="",$Q26="",$S26=""),"pesées ou estimées, ","")&amp;IF($O26="","case 4.B ou 4.C, ","")&amp;IF($A26="","",IF(ABS($V26-100)&gt;0.05,"répartition du cadre 5 à "&amp;ROUND($V26,1)&amp;" % au lieu de 100 %, ",""))&amp;IF($T26="","date de signature, ","")&amp;IF('Émetteur'!$B$17&lt;&gt;"Complet","onglet Émetteur, ",""))=0,"Prête","À corriger : "&amp;LEFT(IF($A26="","n°, ",IF(COUNTIF(Attestations!$A$2:$A$101,$A26)&gt;1,"n° en double, ",""))&amp;IF($B26="","client, ",IF(COUNTIF(Clients!$A$2:$A$201,$B26)=0,"client absent de l'onglet Clients, ",IF(INDEX(Clients!$G$2:$G$201,MATCH($B26,Clients!$A$2:$A$201,0))="","producteur ou détenteur (onglet Clients), ","")))&amp;IF($C26="","dénomination (3.A), ","")&amp;IF($D26="","triés ou collectés conjointement, ",IF(AND($D26="Triés",COUNTIF($E26:$L26,"Oui")&lt;&gt;1),"un seul flux coché si triés, ",IF(AND($D26&lt;&gt;"Triés",COUNTIF($E26:$L26,"Oui")&lt;2),"au moins deux flux si collectés conjointement, ","")))&amp;IF(AND($D26="Collectés conjointement",$L26="Oui"),"plâtre interdit en mélange, ","")&amp;IF(OR($M26="",$P26="",$R26=""),"quantités 4.A, 4.B/4.C et 4.D, ",IF(AND(ISNUMBER($M26),ISNUMBER($P26),ISNUMBER($R26)),IF(OR($M26&lt;&gt;ROUND($M26,0),$P26&lt;&gt;ROUND($P26,0),$R26&lt;&gt;ROUND($R26,0)),"tonnes sans décimale, ","")&amp;IF($P26&lt;&gt;$M26-$R26,"bilan des masses (4.B/4.C = 4.A - 4.D), ",""),"quantités en nombres, "))&amp;IF(OR($N26="",$Q26="",$S26=""),"pesées ou estimées, ","")&amp;IF($O26="","case 4.B ou 4.C, ","")&amp;IF($A26="","",IF(ABS($V26-100)&gt;0.05,"répartition du cadre 5 à "&amp;ROUND($V26,1)&amp;" % au lieu de 100 %, ",""))&amp;IF($T26="","date de signature, ","")&amp;IF('Émetteur'!$B$17&lt;&gt;"Complet","onglet Émetteur, ",""),LEN(IF($A26="","n°, ",IF(COUNTIF(Attestations!$A$2:$A$101,$A26)&gt;1,"n° en double, ",""))&amp;IF($B26="","client, ",IF(COUNTIF(Clients!$A$2:$A$201,$B26)=0,"client absent de l'onglet Clients, ",IF(INDEX(Clients!$G$2:$G$201,MATCH($B26,Clients!$A$2:$A$201,0))="","producteur ou détenteur (onglet Clients), ","")))&amp;IF($C26="","dénomination (3.A), ","")&amp;IF($D26="","triés ou collectés conjointement, ",IF(AND($D26="Triés",COUNTIF($E26:$L26,"Oui")&lt;&gt;1),"un seul flux coché si triés, ",IF(AND($D26&lt;&gt;"Triés",COUNTIF($E26:$L26,"Oui")&lt;2),"au moins deux flux si collectés conjointement, ","")))&amp;IF(AND($D26="Collectés conjointement",$L26="Oui"),"plâtre interdit en mélange, ","")&amp;IF(OR($M26="",$P26="",$R26=""),"quantités 4.A, 4.B/4.C et 4.D, ",IF(AND(ISNUMBER($M26),ISNUMBER($P26),ISNUMBER($R26)),IF(OR($M26&lt;&gt;ROUND($M26,0),$P26&lt;&gt;ROUND($P26,0),$R26&lt;&gt;ROUND($R26,0)),"tonnes sans décimale, ","")&amp;IF($P26&lt;&gt;$M26-$R26,"bilan des masses (4.B/4.C = 4.A - 4.D), ",""),"quantités en nombres, "))&amp;IF(OR($N26="",$Q26="",$S26=""),"pesées ou estimées, ","")&amp;IF($O26="","case 4.B ou 4.C, ","")&amp;IF($A26="","",IF(ABS($V26-100)&gt;0.05,"répartition du cadre 5 à "&amp;ROUND($V26,1)&amp;" % au lieu de 100 %, ",""))&amp;IF($T26="","date de signature, ","")&amp;IF('Émetteur'!$B$17&lt;&gt;"Complet","onglet Émetteur, ",""))-2)))</f>
      </c>
    </row>
    <row r="27" spans="1:23" x14ac:dyDescent="0.25">
      <c r="A27" s="7"/>
      <c r="B27" s="7"/>
      <c r="C27" s="7"/>
      <c r="D27" s="7"/>
      <c r="E27" s="13"/>
      <c r="F27" s="13"/>
      <c r="G27" s="13"/>
      <c r="H27" s="13"/>
      <c r="I27" s="13"/>
      <c r="J27" s="13"/>
      <c r="K27" s="13"/>
      <c r="L27" s="13"/>
      <c r="M27" s="13"/>
      <c r="N27" s="7"/>
      <c r="O27" s="7"/>
      <c r="P27" s="13"/>
      <c r="Q27" s="7"/>
      <c r="R27" s="13"/>
      <c r="S27" s="7"/>
      <c r="T27" s="9"/>
      <c r="U27" s="7"/>
      <c r="V27" s="14">
        <f>IF($A27="","",SUMIF(Destinations!$A$2:$A$401,$A27,Destinations!$E$2:$E$401))</f>
      </c>
      <c r="W27" s="15">
        <f>IF(AND($A27="",$B27=""),"",IF(LEN(IF($A27="","n°, ",IF(COUNTIF(Attestations!$A$2:$A$101,$A27)&gt;1,"n° en double, ",""))&amp;IF($B27="","client, ",IF(COUNTIF(Clients!$A$2:$A$201,$B27)=0,"client absent de l'onglet Clients, ",IF(INDEX(Clients!$G$2:$G$201,MATCH($B27,Clients!$A$2:$A$201,0))="","producteur ou détenteur (onglet Clients), ","")))&amp;IF($C27="","dénomination (3.A), ","")&amp;IF($D27="","triés ou collectés conjointement, ",IF(AND($D27="Triés",COUNTIF($E27:$L27,"Oui")&lt;&gt;1),"un seul flux coché si triés, ",IF(AND($D27&lt;&gt;"Triés",COUNTIF($E27:$L27,"Oui")&lt;2),"au moins deux flux si collectés conjointement, ","")))&amp;IF(AND($D27="Collectés conjointement",$L27="Oui"),"plâtre interdit en mélange, ","")&amp;IF(OR($M27="",$P27="",$R27=""),"quantités 4.A, 4.B/4.C et 4.D, ",IF(AND(ISNUMBER($M27),ISNUMBER($P27),ISNUMBER($R27)),IF(OR($M27&lt;&gt;ROUND($M27,0),$P27&lt;&gt;ROUND($P27,0),$R27&lt;&gt;ROUND($R27,0)),"tonnes sans décimale, ","")&amp;IF($P27&lt;&gt;$M27-$R27,"bilan des masses (4.B/4.C = 4.A - 4.D), ",""),"quantités en nombres, "))&amp;IF(OR($N27="",$Q27="",$S27=""),"pesées ou estimées, ","")&amp;IF($O27="","case 4.B ou 4.C, ","")&amp;IF($A27="","",IF(ABS($V27-100)&gt;0.05,"répartition du cadre 5 à "&amp;ROUND($V27,1)&amp;" % au lieu de 100 %, ",""))&amp;IF($T27="","date de signature, ","")&amp;IF('Émetteur'!$B$17&lt;&gt;"Complet","onglet Émetteur, ",""))=0,"Prête","À corriger : "&amp;LEFT(IF($A27="","n°, ",IF(COUNTIF(Attestations!$A$2:$A$101,$A27)&gt;1,"n° en double, ",""))&amp;IF($B27="","client, ",IF(COUNTIF(Clients!$A$2:$A$201,$B27)=0,"client absent de l'onglet Clients, ",IF(INDEX(Clients!$G$2:$G$201,MATCH($B27,Clients!$A$2:$A$201,0))="","producteur ou détenteur (onglet Clients), ","")))&amp;IF($C27="","dénomination (3.A), ","")&amp;IF($D27="","triés ou collectés conjointement, ",IF(AND($D27="Triés",COUNTIF($E27:$L27,"Oui")&lt;&gt;1),"un seul flux coché si triés, ",IF(AND($D27&lt;&gt;"Triés",COUNTIF($E27:$L27,"Oui")&lt;2),"au moins deux flux si collectés conjointement, ","")))&amp;IF(AND($D27="Collectés conjointement",$L27="Oui"),"plâtre interdit en mélange, ","")&amp;IF(OR($M27="",$P27="",$R27=""),"quantités 4.A, 4.B/4.C et 4.D, ",IF(AND(ISNUMBER($M27),ISNUMBER($P27),ISNUMBER($R27)),IF(OR($M27&lt;&gt;ROUND($M27,0),$P27&lt;&gt;ROUND($P27,0),$R27&lt;&gt;ROUND($R27,0)),"tonnes sans décimale, ","")&amp;IF($P27&lt;&gt;$M27-$R27,"bilan des masses (4.B/4.C = 4.A - 4.D), ",""),"quantités en nombres, "))&amp;IF(OR($N27="",$Q27="",$S27=""),"pesées ou estimées, ","")&amp;IF($O27="","case 4.B ou 4.C, ","")&amp;IF($A27="","",IF(ABS($V27-100)&gt;0.05,"répartition du cadre 5 à "&amp;ROUND($V27,1)&amp;" % au lieu de 100 %, ",""))&amp;IF($T27="","date de signature, ","")&amp;IF('Émetteur'!$B$17&lt;&gt;"Complet","onglet Émetteur, ",""),LEN(IF($A27="","n°, ",IF(COUNTIF(Attestations!$A$2:$A$101,$A27)&gt;1,"n° en double, ",""))&amp;IF($B27="","client, ",IF(COUNTIF(Clients!$A$2:$A$201,$B27)=0,"client absent de l'onglet Clients, ",IF(INDEX(Clients!$G$2:$G$201,MATCH($B27,Clients!$A$2:$A$201,0))="","producteur ou détenteur (onglet Clients), ","")))&amp;IF($C27="","dénomination (3.A), ","")&amp;IF($D27="","triés ou collectés conjointement, ",IF(AND($D27="Triés",COUNTIF($E27:$L27,"Oui")&lt;&gt;1),"un seul flux coché si triés, ",IF(AND($D27&lt;&gt;"Triés",COUNTIF($E27:$L27,"Oui")&lt;2),"au moins deux flux si collectés conjointement, ","")))&amp;IF(AND($D27="Collectés conjointement",$L27="Oui"),"plâtre interdit en mélange, ","")&amp;IF(OR($M27="",$P27="",$R27=""),"quantités 4.A, 4.B/4.C et 4.D, ",IF(AND(ISNUMBER($M27),ISNUMBER($P27),ISNUMBER($R27)),IF(OR($M27&lt;&gt;ROUND($M27,0),$P27&lt;&gt;ROUND($P27,0),$R27&lt;&gt;ROUND($R27,0)),"tonnes sans décimale, ","")&amp;IF($P27&lt;&gt;$M27-$R27,"bilan des masses (4.B/4.C = 4.A - 4.D), ",""),"quantités en nombres, "))&amp;IF(OR($N27="",$Q27="",$S27=""),"pesées ou estimées, ","")&amp;IF($O27="","case 4.B ou 4.C, ","")&amp;IF($A27="","",IF(ABS($V27-100)&gt;0.05,"répartition du cadre 5 à "&amp;ROUND($V27,1)&amp;" % au lieu de 100 %, ",""))&amp;IF($T27="","date de signature, ","")&amp;IF('Émetteur'!$B$17&lt;&gt;"Complet","onglet Émetteur, ",""))-2)))</f>
      </c>
    </row>
    <row r="28" spans="1:23" x14ac:dyDescent="0.25">
      <c r="A28" s="7"/>
      <c r="B28" s="7"/>
      <c r="C28" s="7"/>
      <c r="D28" s="7"/>
      <c r="E28" s="13"/>
      <c r="F28" s="13"/>
      <c r="G28" s="13"/>
      <c r="H28" s="13"/>
      <c r="I28" s="13"/>
      <c r="J28" s="13"/>
      <c r="K28" s="13"/>
      <c r="L28" s="13"/>
      <c r="M28" s="13"/>
      <c r="N28" s="7"/>
      <c r="O28" s="7"/>
      <c r="P28" s="13"/>
      <c r="Q28" s="7"/>
      <c r="R28" s="13"/>
      <c r="S28" s="7"/>
      <c r="T28" s="9"/>
      <c r="U28" s="7"/>
      <c r="V28" s="14">
        <f>IF($A28="","",SUMIF(Destinations!$A$2:$A$401,$A28,Destinations!$E$2:$E$401))</f>
      </c>
      <c r="W28" s="15">
        <f>IF(AND($A28="",$B28=""),"",IF(LEN(IF($A28="","n°, ",IF(COUNTIF(Attestations!$A$2:$A$101,$A28)&gt;1,"n° en double, ",""))&amp;IF($B28="","client, ",IF(COUNTIF(Clients!$A$2:$A$201,$B28)=0,"client absent de l'onglet Clients, ",IF(INDEX(Clients!$G$2:$G$201,MATCH($B28,Clients!$A$2:$A$201,0))="","producteur ou détenteur (onglet Clients), ","")))&amp;IF($C28="","dénomination (3.A), ","")&amp;IF($D28="","triés ou collectés conjointement, ",IF(AND($D28="Triés",COUNTIF($E28:$L28,"Oui")&lt;&gt;1),"un seul flux coché si triés, ",IF(AND($D28&lt;&gt;"Triés",COUNTIF($E28:$L28,"Oui")&lt;2),"au moins deux flux si collectés conjointement, ","")))&amp;IF(AND($D28="Collectés conjointement",$L28="Oui"),"plâtre interdit en mélange, ","")&amp;IF(OR($M28="",$P28="",$R28=""),"quantités 4.A, 4.B/4.C et 4.D, ",IF(AND(ISNUMBER($M28),ISNUMBER($P28),ISNUMBER($R28)),IF(OR($M28&lt;&gt;ROUND($M28,0),$P28&lt;&gt;ROUND($P28,0),$R28&lt;&gt;ROUND($R28,0)),"tonnes sans décimale, ","")&amp;IF($P28&lt;&gt;$M28-$R28,"bilan des masses (4.B/4.C = 4.A - 4.D), ",""),"quantités en nombres, "))&amp;IF(OR($N28="",$Q28="",$S28=""),"pesées ou estimées, ","")&amp;IF($O28="","case 4.B ou 4.C, ","")&amp;IF($A28="","",IF(ABS($V28-100)&gt;0.05,"répartition du cadre 5 à "&amp;ROUND($V28,1)&amp;" % au lieu de 100 %, ",""))&amp;IF($T28="","date de signature, ","")&amp;IF('Émetteur'!$B$17&lt;&gt;"Complet","onglet Émetteur, ",""))=0,"Prête","À corriger : "&amp;LEFT(IF($A28="","n°, ",IF(COUNTIF(Attestations!$A$2:$A$101,$A28)&gt;1,"n° en double, ",""))&amp;IF($B28="","client, ",IF(COUNTIF(Clients!$A$2:$A$201,$B28)=0,"client absent de l'onglet Clients, ",IF(INDEX(Clients!$G$2:$G$201,MATCH($B28,Clients!$A$2:$A$201,0))="","producteur ou détenteur (onglet Clients), ","")))&amp;IF($C28="","dénomination (3.A), ","")&amp;IF($D28="","triés ou collectés conjointement, ",IF(AND($D28="Triés",COUNTIF($E28:$L28,"Oui")&lt;&gt;1),"un seul flux coché si triés, ",IF(AND($D28&lt;&gt;"Triés",COUNTIF($E28:$L28,"Oui")&lt;2),"au moins deux flux si collectés conjointement, ","")))&amp;IF(AND($D28="Collectés conjointement",$L28="Oui"),"plâtre interdit en mélange, ","")&amp;IF(OR($M28="",$P28="",$R28=""),"quantités 4.A, 4.B/4.C et 4.D, ",IF(AND(ISNUMBER($M28),ISNUMBER($P28),ISNUMBER($R28)),IF(OR($M28&lt;&gt;ROUND($M28,0),$P28&lt;&gt;ROUND($P28,0),$R28&lt;&gt;ROUND($R28,0)),"tonnes sans décimale, ","")&amp;IF($P28&lt;&gt;$M28-$R28,"bilan des masses (4.B/4.C = 4.A - 4.D), ",""),"quantités en nombres, "))&amp;IF(OR($N28="",$Q28="",$S28=""),"pesées ou estimées, ","")&amp;IF($O28="","case 4.B ou 4.C, ","")&amp;IF($A28="","",IF(ABS($V28-100)&gt;0.05,"répartition du cadre 5 à "&amp;ROUND($V28,1)&amp;" % au lieu de 100 %, ",""))&amp;IF($T28="","date de signature, ","")&amp;IF('Émetteur'!$B$17&lt;&gt;"Complet","onglet Émetteur, ",""),LEN(IF($A28="","n°, ",IF(COUNTIF(Attestations!$A$2:$A$101,$A28)&gt;1,"n° en double, ",""))&amp;IF($B28="","client, ",IF(COUNTIF(Clients!$A$2:$A$201,$B28)=0,"client absent de l'onglet Clients, ",IF(INDEX(Clients!$G$2:$G$201,MATCH($B28,Clients!$A$2:$A$201,0))="","producteur ou détenteur (onglet Clients), ","")))&amp;IF($C28="","dénomination (3.A), ","")&amp;IF($D28="","triés ou collectés conjointement, ",IF(AND($D28="Triés",COUNTIF($E28:$L28,"Oui")&lt;&gt;1),"un seul flux coché si triés, ",IF(AND($D28&lt;&gt;"Triés",COUNTIF($E28:$L28,"Oui")&lt;2),"au moins deux flux si collectés conjointement, ","")))&amp;IF(AND($D28="Collectés conjointement",$L28="Oui"),"plâtre interdit en mélange, ","")&amp;IF(OR($M28="",$P28="",$R28=""),"quantités 4.A, 4.B/4.C et 4.D, ",IF(AND(ISNUMBER($M28),ISNUMBER($P28),ISNUMBER($R28)),IF(OR($M28&lt;&gt;ROUND($M28,0),$P28&lt;&gt;ROUND($P28,0),$R28&lt;&gt;ROUND($R28,0)),"tonnes sans décimale, ","")&amp;IF($P28&lt;&gt;$M28-$R28,"bilan des masses (4.B/4.C = 4.A - 4.D), ",""),"quantités en nombres, "))&amp;IF(OR($N28="",$Q28="",$S28=""),"pesées ou estimées, ","")&amp;IF($O28="","case 4.B ou 4.C, ","")&amp;IF($A28="","",IF(ABS($V28-100)&gt;0.05,"répartition du cadre 5 à "&amp;ROUND($V28,1)&amp;" % au lieu de 100 %, ",""))&amp;IF($T28="","date de signature, ","")&amp;IF('Émetteur'!$B$17&lt;&gt;"Complet","onglet Émetteur, ",""))-2)))</f>
      </c>
    </row>
    <row r="29" spans="1:23" x14ac:dyDescent="0.25">
      <c r="A29" s="7"/>
      <c r="B29" s="7"/>
      <c r="C29" s="7"/>
      <c r="D29" s="7"/>
      <c r="E29" s="13"/>
      <c r="F29" s="13"/>
      <c r="G29" s="13"/>
      <c r="H29" s="13"/>
      <c r="I29" s="13"/>
      <c r="J29" s="13"/>
      <c r="K29" s="13"/>
      <c r="L29" s="13"/>
      <c r="M29" s="13"/>
      <c r="N29" s="7"/>
      <c r="O29" s="7"/>
      <c r="P29" s="13"/>
      <c r="Q29" s="7"/>
      <c r="R29" s="13"/>
      <c r="S29" s="7"/>
      <c r="T29" s="9"/>
      <c r="U29" s="7"/>
      <c r="V29" s="14">
        <f>IF($A29="","",SUMIF(Destinations!$A$2:$A$401,$A29,Destinations!$E$2:$E$401))</f>
      </c>
      <c r="W29" s="15">
        <f>IF(AND($A29="",$B29=""),"",IF(LEN(IF($A29="","n°, ",IF(COUNTIF(Attestations!$A$2:$A$101,$A29)&gt;1,"n° en double, ",""))&amp;IF($B29="","client, ",IF(COUNTIF(Clients!$A$2:$A$201,$B29)=0,"client absent de l'onglet Clients, ",IF(INDEX(Clients!$G$2:$G$201,MATCH($B29,Clients!$A$2:$A$201,0))="","producteur ou détenteur (onglet Clients), ","")))&amp;IF($C29="","dénomination (3.A), ","")&amp;IF($D29="","triés ou collectés conjointement, ",IF(AND($D29="Triés",COUNTIF($E29:$L29,"Oui")&lt;&gt;1),"un seul flux coché si triés, ",IF(AND($D29&lt;&gt;"Triés",COUNTIF($E29:$L29,"Oui")&lt;2),"au moins deux flux si collectés conjointement, ","")))&amp;IF(AND($D29="Collectés conjointement",$L29="Oui"),"plâtre interdit en mélange, ","")&amp;IF(OR($M29="",$P29="",$R29=""),"quantités 4.A, 4.B/4.C et 4.D, ",IF(AND(ISNUMBER($M29),ISNUMBER($P29),ISNUMBER($R29)),IF(OR($M29&lt;&gt;ROUND($M29,0),$P29&lt;&gt;ROUND($P29,0),$R29&lt;&gt;ROUND($R29,0)),"tonnes sans décimale, ","")&amp;IF($P29&lt;&gt;$M29-$R29,"bilan des masses (4.B/4.C = 4.A - 4.D), ",""),"quantités en nombres, "))&amp;IF(OR($N29="",$Q29="",$S29=""),"pesées ou estimées, ","")&amp;IF($O29="","case 4.B ou 4.C, ","")&amp;IF($A29="","",IF(ABS($V29-100)&gt;0.05,"répartition du cadre 5 à "&amp;ROUND($V29,1)&amp;" % au lieu de 100 %, ",""))&amp;IF($T29="","date de signature, ","")&amp;IF('Émetteur'!$B$17&lt;&gt;"Complet","onglet Émetteur, ",""))=0,"Prête","À corriger : "&amp;LEFT(IF($A29="","n°, ",IF(COUNTIF(Attestations!$A$2:$A$101,$A29)&gt;1,"n° en double, ",""))&amp;IF($B29="","client, ",IF(COUNTIF(Clients!$A$2:$A$201,$B29)=0,"client absent de l'onglet Clients, ",IF(INDEX(Clients!$G$2:$G$201,MATCH($B29,Clients!$A$2:$A$201,0))="","producteur ou détenteur (onglet Clients), ","")))&amp;IF($C29="","dénomination (3.A), ","")&amp;IF($D29="","triés ou collectés conjointement, ",IF(AND($D29="Triés",COUNTIF($E29:$L29,"Oui")&lt;&gt;1),"un seul flux coché si triés, ",IF(AND($D29&lt;&gt;"Triés",COUNTIF($E29:$L29,"Oui")&lt;2),"au moins deux flux si collectés conjointement, ","")))&amp;IF(AND($D29="Collectés conjointement",$L29="Oui"),"plâtre interdit en mélange, ","")&amp;IF(OR($M29="",$P29="",$R29=""),"quantités 4.A, 4.B/4.C et 4.D, ",IF(AND(ISNUMBER($M29),ISNUMBER($P29),ISNUMBER($R29)),IF(OR($M29&lt;&gt;ROUND($M29,0),$P29&lt;&gt;ROUND($P29,0),$R29&lt;&gt;ROUND($R29,0)),"tonnes sans décimale, ","")&amp;IF($P29&lt;&gt;$M29-$R29,"bilan des masses (4.B/4.C = 4.A - 4.D), ",""),"quantités en nombres, "))&amp;IF(OR($N29="",$Q29="",$S29=""),"pesées ou estimées, ","")&amp;IF($O29="","case 4.B ou 4.C, ","")&amp;IF($A29="","",IF(ABS($V29-100)&gt;0.05,"répartition du cadre 5 à "&amp;ROUND($V29,1)&amp;" % au lieu de 100 %, ",""))&amp;IF($T29="","date de signature, ","")&amp;IF('Émetteur'!$B$17&lt;&gt;"Complet","onglet Émetteur, ",""),LEN(IF($A29="","n°, ",IF(COUNTIF(Attestations!$A$2:$A$101,$A29)&gt;1,"n° en double, ",""))&amp;IF($B29="","client, ",IF(COUNTIF(Clients!$A$2:$A$201,$B29)=0,"client absent de l'onglet Clients, ",IF(INDEX(Clients!$G$2:$G$201,MATCH($B29,Clients!$A$2:$A$201,0))="","producteur ou détenteur (onglet Clients), ","")))&amp;IF($C29="","dénomination (3.A), ","")&amp;IF($D29="","triés ou collectés conjointement, ",IF(AND($D29="Triés",COUNTIF($E29:$L29,"Oui")&lt;&gt;1),"un seul flux coché si triés, ",IF(AND($D29&lt;&gt;"Triés",COUNTIF($E29:$L29,"Oui")&lt;2),"au moins deux flux si collectés conjointement, ","")))&amp;IF(AND($D29="Collectés conjointement",$L29="Oui"),"plâtre interdit en mélange, ","")&amp;IF(OR($M29="",$P29="",$R29=""),"quantités 4.A, 4.B/4.C et 4.D, ",IF(AND(ISNUMBER($M29),ISNUMBER($P29),ISNUMBER($R29)),IF(OR($M29&lt;&gt;ROUND($M29,0),$P29&lt;&gt;ROUND($P29,0),$R29&lt;&gt;ROUND($R29,0)),"tonnes sans décimale, ","")&amp;IF($P29&lt;&gt;$M29-$R29,"bilan des masses (4.B/4.C = 4.A - 4.D), ",""),"quantités en nombres, "))&amp;IF(OR($N29="",$Q29="",$S29=""),"pesées ou estimées, ","")&amp;IF($O29="","case 4.B ou 4.C, ","")&amp;IF($A29="","",IF(ABS($V29-100)&gt;0.05,"répartition du cadre 5 à "&amp;ROUND($V29,1)&amp;" % au lieu de 100 %, ",""))&amp;IF($T29="","date de signature, ","")&amp;IF('Émetteur'!$B$17&lt;&gt;"Complet","onglet Émetteur, ",""))-2)))</f>
      </c>
    </row>
    <row r="30" spans="1:23" x14ac:dyDescent="0.25">
      <c r="A30" s="7"/>
      <c r="B30" s="7"/>
      <c r="C30" s="7"/>
      <c r="D30" s="7"/>
      <c r="E30" s="13"/>
      <c r="F30" s="13"/>
      <c r="G30" s="13"/>
      <c r="H30" s="13"/>
      <c r="I30" s="13"/>
      <c r="J30" s="13"/>
      <c r="K30" s="13"/>
      <c r="L30" s="13"/>
      <c r="M30" s="13"/>
      <c r="N30" s="7"/>
      <c r="O30" s="7"/>
      <c r="P30" s="13"/>
      <c r="Q30" s="7"/>
      <c r="R30" s="13"/>
      <c r="S30" s="7"/>
      <c r="T30" s="9"/>
      <c r="U30" s="7"/>
      <c r="V30" s="14">
        <f>IF($A30="","",SUMIF(Destinations!$A$2:$A$401,$A30,Destinations!$E$2:$E$401))</f>
      </c>
      <c r="W30" s="15">
        <f>IF(AND($A30="",$B30=""),"",IF(LEN(IF($A30="","n°, ",IF(COUNTIF(Attestations!$A$2:$A$101,$A30)&gt;1,"n° en double, ",""))&amp;IF($B30="","client, ",IF(COUNTIF(Clients!$A$2:$A$201,$B30)=0,"client absent de l'onglet Clients, ",IF(INDEX(Clients!$G$2:$G$201,MATCH($B30,Clients!$A$2:$A$201,0))="","producteur ou détenteur (onglet Clients), ","")))&amp;IF($C30="","dénomination (3.A), ","")&amp;IF($D30="","triés ou collectés conjointement, ",IF(AND($D30="Triés",COUNTIF($E30:$L30,"Oui")&lt;&gt;1),"un seul flux coché si triés, ",IF(AND($D30&lt;&gt;"Triés",COUNTIF($E30:$L30,"Oui")&lt;2),"au moins deux flux si collectés conjointement, ","")))&amp;IF(AND($D30="Collectés conjointement",$L30="Oui"),"plâtre interdit en mélange, ","")&amp;IF(OR($M30="",$P30="",$R30=""),"quantités 4.A, 4.B/4.C et 4.D, ",IF(AND(ISNUMBER($M30),ISNUMBER($P30),ISNUMBER($R30)),IF(OR($M30&lt;&gt;ROUND($M30,0),$P30&lt;&gt;ROUND($P30,0),$R30&lt;&gt;ROUND($R30,0)),"tonnes sans décimale, ","")&amp;IF($P30&lt;&gt;$M30-$R30,"bilan des masses (4.B/4.C = 4.A - 4.D), ",""),"quantités en nombres, "))&amp;IF(OR($N30="",$Q30="",$S30=""),"pesées ou estimées, ","")&amp;IF($O30="","case 4.B ou 4.C, ","")&amp;IF($A30="","",IF(ABS($V30-100)&gt;0.05,"répartition du cadre 5 à "&amp;ROUND($V30,1)&amp;" % au lieu de 100 %, ",""))&amp;IF($T30="","date de signature, ","")&amp;IF('Émetteur'!$B$17&lt;&gt;"Complet","onglet Émetteur, ",""))=0,"Prête","À corriger : "&amp;LEFT(IF($A30="","n°, ",IF(COUNTIF(Attestations!$A$2:$A$101,$A30)&gt;1,"n° en double, ",""))&amp;IF($B30="","client, ",IF(COUNTIF(Clients!$A$2:$A$201,$B30)=0,"client absent de l'onglet Clients, ",IF(INDEX(Clients!$G$2:$G$201,MATCH($B30,Clients!$A$2:$A$201,0))="","producteur ou détenteur (onglet Clients), ","")))&amp;IF($C30="","dénomination (3.A), ","")&amp;IF($D30="","triés ou collectés conjointement, ",IF(AND($D30="Triés",COUNTIF($E30:$L30,"Oui")&lt;&gt;1),"un seul flux coché si triés, ",IF(AND($D30&lt;&gt;"Triés",COUNTIF($E30:$L30,"Oui")&lt;2),"au moins deux flux si collectés conjointement, ","")))&amp;IF(AND($D30="Collectés conjointement",$L30="Oui"),"plâtre interdit en mélange, ","")&amp;IF(OR($M30="",$P30="",$R30=""),"quantités 4.A, 4.B/4.C et 4.D, ",IF(AND(ISNUMBER($M30),ISNUMBER($P30),ISNUMBER($R30)),IF(OR($M30&lt;&gt;ROUND($M30,0),$P30&lt;&gt;ROUND($P30,0),$R30&lt;&gt;ROUND($R30,0)),"tonnes sans décimale, ","")&amp;IF($P30&lt;&gt;$M30-$R30,"bilan des masses (4.B/4.C = 4.A - 4.D), ",""),"quantités en nombres, "))&amp;IF(OR($N30="",$Q30="",$S30=""),"pesées ou estimées, ","")&amp;IF($O30="","case 4.B ou 4.C, ","")&amp;IF($A30="","",IF(ABS($V30-100)&gt;0.05,"répartition du cadre 5 à "&amp;ROUND($V30,1)&amp;" % au lieu de 100 %, ",""))&amp;IF($T30="","date de signature, ","")&amp;IF('Émetteur'!$B$17&lt;&gt;"Complet","onglet Émetteur, ",""),LEN(IF($A30="","n°, ",IF(COUNTIF(Attestations!$A$2:$A$101,$A30)&gt;1,"n° en double, ",""))&amp;IF($B30="","client, ",IF(COUNTIF(Clients!$A$2:$A$201,$B30)=0,"client absent de l'onglet Clients, ",IF(INDEX(Clients!$G$2:$G$201,MATCH($B30,Clients!$A$2:$A$201,0))="","producteur ou détenteur (onglet Clients), ","")))&amp;IF($C30="","dénomination (3.A), ","")&amp;IF($D30="","triés ou collectés conjointement, ",IF(AND($D30="Triés",COUNTIF($E30:$L30,"Oui")&lt;&gt;1),"un seul flux coché si triés, ",IF(AND($D30&lt;&gt;"Triés",COUNTIF($E30:$L30,"Oui")&lt;2),"au moins deux flux si collectés conjointement, ","")))&amp;IF(AND($D30="Collectés conjointement",$L30="Oui"),"plâtre interdit en mélange, ","")&amp;IF(OR($M30="",$P30="",$R30=""),"quantités 4.A, 4.B/4.C et 4.D, ",IF(AND(ISNUMBER($M30),ISNUMBER($P30),ISNUMBER($R30)),IF(OR($M30&lt;&gt;ROUND($M30,0),$P30&lt;&gt;ROUND($P30,0),$R30&lt;&gt;ROUND($R30,0)),"tonnes sans décimale, ","")&amp;IF($P30&lt;&gt;$M30-$R30,"bilan des masses (4.B/4.C = 4.A - 4.D), ",""),"quantités en nombres, "))&amp;IF(OR($N30="",$Q30="",$S30=""),"pesées ou estimées, ","")&amp;IF($O30="","case 4.B ou 4.C, ","")&amp;IF($A30="","",IF(ABS($V30-100)&gt;0.05,"répartition du cadre 5 à "&amp;ROUND($V30,1)&amp;" % au lieu de 100 %, ",""))&amp;IF($T30="","date de signature, ","")&amp;IF('Émetteur'!$B$17&lt;&gt;"Complet","onglet Émetteur, ",""))-2)))</f>
      </c>
    </row>
    <row r="31" spans="1:23" x14ac:dyDescent="0.25">
      <c r="A31" s="7"/>
      <c r="B31" s="7"/>
      <c r="C31" s="7"/>
      <c r="D31" s="7"/>
      <c r="E31" s="13"/>
      <c r="F31" s="13"/>
      <c r="G31" s="13"/>
      <c r="H31" s="13"/>
      <c r="I31" s="13"/>
      <c r="J31" s="13"/>
      <c r="K31" s="13"/>
      <c r="L31" s="13"/>
      <c r="M31" s="13"/>
      <c r="N31" s="7"/>
      <c r="O31" s="7"/>
      <c r="P31" s="13"/>
      <c r="Q31" s="7"/>
      <c r="R31" s="13"/>
      <c r="S31" s="7"/>
      <c r="T31" s="9"/>
      <c r="U31" s="7"/>
      <c r="V31" s="14">
        <f>IF($A31="","",SUMIF(Destinations!$A$2:$A$401,$A31,Destinations!$E$2:$E$401))</f>
      </c>
      <c r="W31" s="15">
        <f>IF(AND($A31="",$B31=""),"",IF(LEN(IF($A31="","n°, ",IF(COUNTIF(Attestations!$A$2:$A$101,$A31)&gt;1,"n° en double, ",""))&amp;IF($B31="","client, ",IF(COUNTIF(Clients!$A$2:$A$201,$B31)=0,"client absent de l'onglet Clients, ",IF(INDEX(Clients!$G$2:$G$201,MATCH($B31,Clients!$A$2:$A$201,0))="","producteur ou détenteur (onglet Clients), ","")))&amp;IF($C31="","dénomination (3.A), ","")&amp;IF($D31="","triés ou collectés conjointement, ",IF(AND($D31="Triés",COUNTIF($E31:$L31,"Oui")&lt;&gt;1),"un seul flux coché si triés, ",IF(AND($D31&lt;&gt;"Triés",COUNTIF($E31:$L31,"Oui")&lt;2),"au moins deux flux si collectés conjointement, ","")))&amp;IF(AND($D31="Collectés conjointement",$L31="Oui"),"plâtre interdit en mélange, ","")&amp;IF(OR($M31="",$P31="",$R31=""),"quantités 4.A, 4.B/4.C et 4.D, ",IF(AND(ISNUMBER($M31),ISNUMBER($P31),ISNUMBER($R31)),IF(OR($M31&lt;&gt;ROUND($M31,0),$P31&lt;&gt;ROUND($P31,0),$R31&lt;&gt;ROUND($R31,0)),"tonnes sans décimale, ","")&amp;IF($P31&lt;&gt;$M31-$R31,"bilan des masses (4.B/4.C = 4.A - 4.D), ",""),"quantités en nombres, "))&amp;IF(OR($N31="",$Q31="",$S31=""),"pesées ou estimées, ","")&amp;IF($O31="","case 4.B ou 4.C, ","")&amp;IF($A31="","",IF(ABS($V31-100)&gt;0.05,"répartition du cadre 5 à "&amp;ROUND($V31,1)&amp;" % au lieu de 100 %, ",""))&amp;IF($T31="","date de signature, ","")&amp;IF('Émetteur'!$B$17&lt;&gt;"Complet","onglet Émetteur, ",""))=0,"Prête","À corriger : "&amp;LEFT(IF($A31="","n°, ",IF(COUNTIF(Attestations!$A$2:$A$101,$A31)&gt;1,"n° en double, ",""))&amp;IF($B31="","client, ",IF(COUNTIF(Clients!$A$2:$A$201,$B31)=0,"client absent de l'onglet Clients, ",IF(INDEX(Clients!$G$2:$G$201,MATCH($B31,Clients!$A$2:$A$201,0))="","producteur ou détenteur (onglet Clients), ","")))&amp;IF($C31="","dénomination (3.A), ","")&amp;IF($D31="","triés ou collectés conjointement, ",IF(AND($D31="Triés",COUNTIF($E31:$L31,"Oui")&lt;&gt;1),"un seul flux coché si triés, ",IF(AND($D31&lt;&gt;"Triés",COUNTIF($E31:$L31,"Oui")&lt;2),"au moins deux flux si collectés conjointement, ","")))&amp;IF(AND($D31="Collectés conjointement",$L31="Oui"),"plâtre interdit en mélange, ","")&amp;IF(OR($M31="",$P31="",$R31=""),"quantités 4.A, 4.B/4.C et 4.D, ",IF(AND(ISNUMBER($M31),ISNUMBER($P31),ISNUMBER($R31)),IF(OR($M31&lt;&gt;ROUND($M31,0),$P31&lt;&gt;ROUND($P31,0),$R31&lt;&gt;ROUND($R31,0)),"tonnes sans décimale, ","")&amp;IF($P31&lt;&gt;$M31-$R31,"bilan des masses (4.B/4.C = 4.A - 4.D), ",""),"quantités en nombres, "))&amp;IF(OR($N31="",$Q31="",$S31=""),"pesées ou estimées, ","")&amp;IF($O31="","case 4.B ou 4.C, ","")&amp;IF($A31="","",IF(ABS($V31-100)&gt;0.05,"répartition du cadre 5 à "&amp;ROUND($V31,1)&amp;" % au lieu de 100 %, ",""))&amp;IF($T31="","date de signature, ","")&amp;IF('Émetteur'!$B$17&lt;&gt;"Complet","onglet Émetteur, ",""),LEN(IF($A31="","n°, ",IF(COUNTIF(Attestations!$A$2:$A$101,$A31)&gt;1,"n° en double, ",""))&amp;IF($B31="","client, ",IF(COUNTIF(Clients!$A$2:$A$201,$B31)=0,"client absent de l'onglet Clients, ",IF(INDEX(Clients!$G$2:$G$201,MATCH($B31,Clients!$A$2:$A$201,0))="","producteur ou détenteur (onglet Clients), ","")))&amp;IF($C31="","dénomination (3.A), ","")&amp;IF($D31="","triés ou collectés conjointement, ",IF(AND($D31="Triés",COUNTIF($E31:$L31,"Oui")&lt;&gt;1),"un seul flux coché si triés, ",IF(AND($D31&lt;&gt;"Triés",COUNTIF($E31:$L31,"Oui")&lt;2),"au moins deux flux si collectés conjointement, ","")))&amp;IF(AND($D31="Collectés conjointement",$L31="Oui"),"plâtre interdit en mélange, ","")&amp;IF(OR($M31="",$P31="",$R31=""),"quantités 4.A, 4.B/4.C et 4.D, ",IF(AND(ISNUMBER($M31),ISNUMBER($P31),ISNUMBER($R31)),IF(OR($M31&lt;&gt;ROUND($M31,0),$P31&lt;&gt;ROUND($P31,0),$R31&lt;&gt;ROUND($R31,0)),"tonnes sans décimale, ","")&amp;IF($P31&lt;&gt;$M31-$R31,"bilan des masses (4.B/4.C = 4.A - 4.D), ",""),"quantités en nombres, "))&amp;IF(OR($N31="",$Q31="",$S31=""),"pesées ou estimées, ","")&amp;IF($O31="","case 4.B ou 4.C, ","")&amp;IF($A31="","",IF(ABS($V31-100)&gt;0.05,"répartition du cadre 5 à "&amp;ROUND($V31,1)&amp;" % au lieu de 100 %, ",""))&amp;IF($T31="","date de signature, ","")&amp;IF('Émetteur'!$B$17&lt;&gt;"Complet","onglet Émetteur, ",""))-2)))</f>
      </c>
    </row>
    <row r="32" spans="1:23" x14ac:dyDescent="0.25">
      <c r="A32" s="7"/>
      <c r="B32" s="7"/>
      <c r="C32" s="7"/>
      <c r="D32" s="7"/>
      <c r="E32" s="13"/>
      <c r="F32" s="13"/>
      <c r="G32" s="13"/>
      <c r="H32" s="13"/>
      <c r="I32" s="13"/>
      <c r="J32" s="13"/>
      <c r="K32" s="13"/>
      <c r="L32" s="13"/>
      <c r="M32" s="13"/>
      <c r="N32" s="7"/>
      <c r="O32" s="7"/>
      <c r="P32" s="13"/>
      <c r="Q32" s="7"/>
      <c r="R32" s="13"/>
      <c r="S32" s="7"/>
      <c r="T32" s="9"/>
      <c r="U32" s="7"/>
      <c r="V32" s="14">
        <f>IF($A32="","",SUMIF(Destinations!$A$2:$A$401,$A32,Destinations!$E$2:$E$401))</f>
      </c>
      <c r="W32" s="15">
        <f>IF(AND($A32="",$B32=""),"",IF(LEN(IF($A32="","n°, ",IF(COUNTIF(Attestations!$A$2:$A$101,$A32)&gt;1,"n° en double, ",""))&amp;IF($B32="","client, ",IF(COUNTIF(Clients!$A$2:$A$201,$B32)=0,"client absent de l'onglet Clients, ",IF(INDEX(Clients!$G$2:$G$201,MATCH($B32,Clients!$A$2:$A$201,0))="","producteur ou détenteur (onglet Clients), ","")))&amp;IF($C32="","dénomination (3.A), ","")&amp;IF($D32="","triés ou collectés conjointement, ",IF(AND($D32="Triés",COUNTIF($E32:$L32,"Oui")&lt;&gt;1),"un seul flux coché si triés, ",IF(AND($D32&lt;&gt;"Triés",COUNTIF($E32:$L32,"Oui")&lt;2),"au moins deux flux si collectés conjointement, ","")))&amp;IF(AND($D32="Collectés conjointement",$L32="Oui"),"plâtre interdit en mélange, ","")&amp;IF(OR($M32="",$P32="",$R32=""),"quantités 4.A, 4.B/4.C et 4.D, ",IF(AND(ISNUMBER($M32),ISNUMBER($P32),ISNUMBER($R32)),IF(OR($M32&lt;&gt;ROUND($M32,0),$P32&lt;&gt;ROUND($P32,0),$R32&lt;&gt;ROUND($R32,0)),"tonnes sans décimale, ","")&amp;IF($P32&lt;&gt;$M32-$R32,"bilan des masses (4.B/4.C = 4.A - 4.D), ",""),"quantités en nombres, "))&amp;IF(OR($N32="",$Q32="",$S32=""),"pesées ou estimées, ","")&amp;IF($O32="","case 4.B ou 4.C, ","")&amp;IF($A32="","",IF(ABS($V32-100)&gt;0.05,"répartition du cadre 5 à "&amp;ROUND($V32,1)&amp;" % au lieu de 100 %, ",""))&amp;IF($T32="","date de signature, ","")&amp;IF('Émetteur'!$B$17&lt;&gt;"Complet","onglet Émetteur, ",""))=0,"Prête","À corriger : "&amp;LEFT(IF($A32="","n°, ",IF(COUNTIF(Attestations!$A$2:$A$101,$A32)&gt;1,"n° en double, ",""))&amp;IF($B32="","client, ",IF(COUNTIF(Clients!$A$2:$A$201,$B32)=0,"client absent de l'onglet Clients, ",IF(INDEX(Clients!$G$2:$G$201,MATCH($B32,Clients!$A$2:$A$201,0))="","producteur ou détenteur (onglet Clients), ","")))&amp;IF($C32="","dénomination (3.A), ","")&amp;IF($D32="","triés ou collectés conjointement, ",IF(AND($D32="Triés",COUNTIF($E32:$L32,"Oui")&lt;&gt;1),"un seul flux coché si triés, ",IF(AND($D32&lt;&gt;"Triés",COUNTIF($E32:$L32,"Oui")&lt;2),"au moins deux flux si collectés conjointement, ","")))&amp;IF(AND($D32="Collectés conjointement",$L32="Oui"),"plâtre interdit en mélange, ","")&amp;IF(OR($M32="",$P32="",$R32=""),"quantités 4.A, 4.B/4.C et 4.D, ",IF(AND(ISNUMBER($M32),ISNUMBER($P32),ISNUMBER($R32)),IF(OR($M32&lt;&gt;ROUND($M32,0),$P32&lt;&gt;ROUND($P32,0),$R32&lt;&gt;ROUND($R32,0)),"tonnes sans décimale, ","")&amp;IF($P32&lt;&gt;$M32-$R32,"bilan des masses (4.B/4.C = 4.A - 4.D), ",""),"quantités en nombres, "))&amp;IF(OR($N32="",$Q32="",$S32=""),"pesées ou estimées, ","")&amp;IF($O32="","case 4.B ou 4.C, ","")&amp;IF($A32="","",IF(ABS($V32-100)&gt;0.05,"répartition du cadre 5 à "&amp;ROUND($V32,1)&amp;" % au lieu de 100 %, ",""))&amp;IF($T32="","date de signature, ","")&amp;IF('Émetteur'!$B$17&lt;&gt;"Complet","onglet Émetteur, ",""),LEN(IF($A32="","n°, ",IF(COUNTIF(Attestations!$A$2:$A$101,$A32)&gt;1,"n° en double, ",""))&amp;IF($B32="","client, ",IF(COUNTIF(Clients!$A$2:$A$201,$B32)=0,"client absent de l'onglet Clients, ",IF(INDEX(Clients!$G$2:$G$201,MATCH($B32,Clients!$A$2:$A$201,0))="","producteur ou détenteur (onglet Clients), ","")))&amp;IF($C32="","dénomination (3.A), ","")&amp;IF($D32="","triés ou collectés conjointement, ",IF(AND($D32="Triés",COUNTIF($E32:$L32,"Oui")&lt;&gt;1),"un seul flux coché si triés, ",IF(AND($D32&lt;&gt;"Triés",COUNTIF($E32:$L32,"Oui")&lt;2),"au moins deux flux si collectés conjointement, ","")))&amp;IF(AND($D32="Collectés conjointement",$L32="Oui"),"plâtre interdit en mélange, ","")&amp;IF(OR($M32="",$P32="",$R32=""),"quantités 4.A, 4.B/4.C et 4.D, ",IF(AND(ISNUMBER($M32),ISNUMBER($P32),ISNUMBER($R32)),IF(OR($M32&lt;&gt;ROUND($M32,0),$P32&lt;&gt;ROUND($P32,0),$R32&lt;&gt;ROUND($R32,0)),"tonnes sans décimale, ","")&amp;IF($P32&lt;&gt;$M32-$R32,"bilan des masses (4.B/4.C = 4.A - 4.D), ",""),"quantités en nombres, "))&amp;IF(OR($N32="",$Q32="",$S32=""),"pesées ou estimées, ","")&amp;IF($O32="","case 4.B ou 4.C, ","")&amp;IF($A32="","",IF(ABS($V32-100)&gt;0.05,"répartition du cadre 5 à "&amp;ROUND($V32,1)&amp;" % au lieu de 100 %, ",""))&amp;IF($T32="","date de signature, ","")&amp;IF('Émetteur'!$B$17&lt;&gt;"Complet","onglet Émetteur, ",""))-2)))</f>
      </c>
    </row>
    <row r="33" spans="1:23" x14ac:dyDescent="0.25">
      <c r="A33" s="7"/>
      <c r="B33" s="7"/>
      <c r="C33" s="7"/>
      <c r="D33" s="7"/>
      <c r="E33" s="13"/>
      <c r="F33" s="13"/>
      <c r="G33" s="13"/>
      <c r="H33" s="13"/>
      <c r="I33" s="13"/>
      <c r="J33" s="13"/>
      <c r="K33" s="13"/>
      <c r="L33" s="13"/>
      <c r="M33" s="13"/>
      <c r="N33" s="7"/>
      <c r="O33" s="7"/>
      <c r="P33" s="13"/>
      <c r="Q33" s="7"/>
      <c r="R33" s="13"/>
      <c r="S33" s="7"/>
      <c r="T33" s="9"/>
      <c r="U33" s="7"/>
      <c r="V33" s="14">
        <f>IF($A33="","",SUMIF(Destinations!$A$2:$A$401,$A33,Destinations!$E$2:$E$401))</f>
      </c>
      <c r="W33" s="15">
        <f>IF(AND($A33="",$B33=""),"",IF(LEN(IF($A33="","n°, ",IF(COUNTIF(Attestations!$A$2:$A$101,$A33)&gt;1,"n° en double, ",""))&amp;IF($B33="","client, ",IF(COUNTIF(Clients!$A$2:$A$201,$B33)=0,"client absent de l'onglet Clients, ",IF(INDEX(Clients!$G$2:$G$201,MATCH($B33,Clients!$A$2:$A$201,0))="","producteur ou détenteur (onglet Clients), ","")))&amp;IF($C33="","dénomination (3.A), ","")&amp;IF($D33="","triés ou collectés conjointement, ",IF(AND($D33="Triés",COUNTIF($E33:$L33,"Oui")&lt;&gt;1),"un seul flux coché si triés, ",IF(AND($D33&lt;&gt;"Triés",COUNTIF($E33:$L33,"Oui")&lt;2),"au moins deux flux si collectés conjointement, ","")))&amp;IF(AND($D33="Collectés conjointement",$L33="Oui"),"plâtre interdit en mélange, ","")&amp;IF(OR($M33="",$P33="",$R33=""),"quantités 4.A, 4.B/4.C et 4.D, ",IF(AND(ISNUMBER($M33),ISNUMBER($P33),ISNUMBER($R33)),IF(OR($M33&lt;&gt;ROUND($M33,0),$P33&lt;&gt;ROUND($P33,0),$R33&lt;&gt;ROUND($R33,0)),"tonnes sans décimale, ","")&amp;IF($P33&lt;&gt;$M33-$R33,"bilan des masses (4.B/4.C = 4.A - 4.D), ",""),"quantités en nombres, "))&amp;IF(OR($N33="",$Q33="",$S33=""),"pesées ou estimées, ","")&amp;IF($O33="","case 4.B ou 4.C, ","")&amp;IF($A33="","",IF(ABS($V33-100)&gt;0.05,"répartition du cadre 5 à "&amp;ROUND($V33,1)&amp;" % au lieu de 100 %, ",""))&amp;IF($T33="","date de signature, ","")&amp;IF('Émetteur'!$B$17&lt;&gt;"Complet","onglet Émetteur, ",""))=0,"Prête","À corriger : "&amp;LEFT(IF($A33="","n°, ",IF(COUNTIF(Attestations!$A$2:$A$101,$A33)&gt;1,"n° en double, ",""))&amp;IF($B33="","client, ",IF(COUNTIF(Clients!$A$2:$A$201,$B33)=0,"client absent de l'onglet Clients, ",IF(INDEX(Clients!$G$2:$G$201,MATCH($B33,Clients!$A$2:$A$201,0))="","producteur ou détenteur (onglet Clients), ","")))&amp;IF($C33="","dénomination (3.A), ","")&amp;IF($D33="","triés ou collectés conjointement, ",IF(AND($D33="Triés",COUNTIF($E33:$L33,"Oui")&lt;&gt;1),"un seul flux coché si triés, ",IF(AND($D33&lt;&gt;"Triés",COUNTIF($E33:$L33,"Oui")&lt;2),"au moins deux flux si collectés conjointement, ","")))&amp;IF(AND($D33="Collectés conjointement",$L33="Oui"),"plâtre interdit en mélange, ","")&amp;IF(OR($M33="",$P33="",$R33=""),"quantités 4.A, 4.B/4.C et 4.D, ",IF(AND(ISNUMBER($M33),ISNUMBER($P33),ISNUMBER($R33)),IF(OR($M33&lt;&gt;ROUND($M33,0),$P33&lt;&gt;ROUND($P33,0),$R33&lt;&gt;ROUND($R33,0)),"tonnes sans décimale, ","")&amp;IF($P33&lt;&gt;$M33-$R33,"bilan des masses (4.B/4.C = 4.A - 4.D), ",""),"quantités en nombres, "))&amp;IF(OR($N33="",$Q33="",$S33=""),"pesées ou estimées, ","")&amp;IF($O33="","case 4.B ou 4.C, ","")&amp;IF($A33="","",IF(ABS($V33-100)&gt;0.05,"répartition du cadre 5 à "&amp;ROUND($V33,1)&amp;" % au lieu de 100 %, ",""))&amp;IF($T33="","date de signature, ","")&amp;IF('Émetteur'!$B$17&lt;&gt;"Complet","onglet Émetteur, ",""),LEN(IF($A33="","n°, ",IF(COUNTIF(Attestations!$A$2:$A$101,$A33)&gt;1,"n° en double, ",""))&amp;IF($B33="","client, ",IF(COUNTIF(Clients!$A$2:$A$201,$B33)=0,"client absent de l'onglet Clients, ",IF(INDEX(Clients!$G$2:$G$201,MATCH($B33,Clients!$A$2:$A$201,0))="","producteur ou détenteur (onglet Clients), ","")))&amp;IF($C33="","dénomination (3.A), ","")&amp;IF($D33="","triés ou collectés conjointement, ",IF(AND($D33="Triés",COUNTIF($E33:$L33,"Oui")&lt;&gt;1),"un seul flux coché si triés, ",IF(AND($D33&lt;&gt;"Triés",COUNTIF($E33:$L33,"Oui")&lt;2),"au moins deux flux si collectés conjointement, ","")))&amp;IF(AND($D33="Collectés conjointement",$L33="Oui"),"plâtre interdit en mélange, ","")&amp;IF(OR($M33="",$P33="",$R33=""),"quantités 4.A, 4.B/4.C et 4.D, ",IF(AND(ISNUMBER($M33),ISNUMBER($P33),ISNUMBER($R33)),IF(OR($M33&lt;&gt;ROUND($M33,0),$P33&lt;&gt;ROUND($P33,0),$R33&lt;&gt;ROUND($R33,0)),"tonnes sans décimale, ","")&amp;IF($P33&lt;&gt;$M33-$R33,"bilan des masses (4.B/4.C = 4.A - 4.D), ",""),"quantités en nombres, "))&amp;IF(OR($N33="",$Q33="",$S33=""),"pesées ou estimées, ","")&amp;IF($O33="","case 4.B ou 4.C, ","")&amp;IF($A33="","",IF(ABS($V33-100)&gt;0.05,"répartition du cadre 5 à "&amp;ROUND($V33,1)&amp;" % au lieu de 100 %, ",""))&amp;IF($T33="","date de signature, ","")&amp;IF('Émetteur'!$B$17&lt;&gt;"Complet","onglet Émetteur, ",""))-2)))</f>
      </c>
    </row>
    <row r="34" spans="1:23" x14ac:dyDescent="0.25">
      <c r="A34" s="7"/>
      <c r="B34" s="7"/>
      <c r="C34" s="7"/>
      <c r="D34" s="7"/>
      <c r="E34" s="13"/>
      <c r="F34" s="13"/>
      <c r="G34" s="13"/>
      <c r="H34" s="13"/>
      <c r="I34" s="13"/>
      <c r="J34" s="13"/>
      <c r="K34" s="13"/>
      <c r="L34" s="13"/>
      <c r="M34" s="13"/>
      <c r="N34" s="7"/>
      <c r="O34" s="7"/>
      <c r="P34" s="13"/>
      <c r="Q34" s="7"/>
      <c r="R34" s="13"/>
      <c r="S34" s="7"/>
      <c r="T34" s="9"/>
      <c r="U34" s="7"/>
      <c r="V34" s="14">
        <f>IF($A34="","",SUMIF(Destinations!$A$2:$A$401,$A34,Destinations!$E$2:$E$401))</f>
      </c>
      <c r="W34" s="15">
        <f>IF(AND($A34="",$B34=""),"",IF(LEN(IF($A34="","n°, ",IF(COUNTIF(Attestations!$A$2:$A$101,$A34)&gt;1,"n° en double, ",""))&amp;IF($B34="","client, ",IF(COUNTIF(Clients!$A$2:$A$201,$B34)=0,"client absent de l'onglet Clients, ",IF(INDEX(Clients!$G$2:$G$201,MATCH($B34,Clients!$A$2:$A$201,0))="","producteur ou détenteur (onglet Clients), ","")))&amp;IF($C34="","dénomination (3.A), ","")&amp;IF($D34="","triés ou collectés conjointement, ",IF(AND($D34="Triés",COUNTIF($E34:$L34,"Oui")&lt;&gt;1),"un seul flux coché si triés, ",IF(AND($D34&lt;&gt;"Triés",COUNTIF($E34:$L34,"Oui")&lt;2),"au moins deux flux si collectés conjointement, ","")))&amp;IF(AND($D34="Collectés conjointement",$L34="Oui"),"plâtre interdit en mélange, ","")&amp;IF(OR($M34="",$P34="",$R34=""),"quantités 4.A, 4.B/4.C et 4.D, ",IF(AND(ISNUMBER($M34),ISNUMBER($P34),ISNUMBER($R34)),IF(OR($M34&lt;&gt;ROUND($M34,0),$P34&lt;&gt;ROUND($P34,0),$R34&lt;&gt;ROUND($R34,0)),"tonnes sans décimale, ","")&amp;IF($P34&lt;&gt;$M34-$R34,"bilan des masses (4.B/4.C = 4.A - 4.D), ",""),"quantités en nombres, "))&amp;IF(OR($N34="",$Q34="",$S34=""),"pesées ou estimées, ","")&amp;IF($O34="","case 4.B ou 4.C, ","")&amp;IF($A34="","",IF(ABS($V34-100)&gt;0.05,"répartition du cadre 5 à "&amp;ROUND($V34,1)&amp;" % au lieu de 100 %, ",""))&amp;IF($T34="","date de signature, ","")&amp;IF('Émetteur'!$B$17&lt;&gt;"Complet","onglet Émetteur, ",""))=0,"Prête","À corriger : "&amp;LEFT(IF($A34="","n°, ",IF(COUNTIF(Attestations!$A$2:$A$101,$A34)&gt;1,"n° en double, ",""))&amp;IF($B34="","client, ",IF(COUNTIF(Clients!$A$2:$A$201,$B34)=0,"client absent de l'onglet Clients, ",IF(INDEX(Clients!$G$2:$G$201,MATCH($B34,Clients!$A$2:$A$201,0))="","producteur ou détenteur (onglet Clients), ","")))&amp;IF($C34="","dénomination (3.A), ","")&amp;IF($D34="","triés ou collectés conjointement, ",IF(AND($D34="Triés",COUNTIF($E34:$L34,"Oui")&lt;&gt;1),"un seul flux coché si triés, ",IF(AND($D34&lt;&gt;"Triés",COUNTIF($E34:$L34,"Oui")&lt;2),"au moins deux flux si collectés conjointement, ","")))&amp;IF(AND($D34="Collectés conjointement",$L34="Oui"),"plâtre interdit en mélange, ","")&amp;IF(OR($M34="",$P34="",$R34=""),"quantités 4.A, 4.B/4.C et 4.D, ",IF(AND(ISNUMBER($M34),ISNUMBER($P34),ISNUMBER($R34)),IF(OR($M34&lt;&gt;ROUND($M34,0),$P34&lt;&gt;ROUND($P34,0),$R34&lt;&gt;ROUND($R34,0)),"tonnes sans décimale, ","")&amp;IF($P34&lt;&gt;$M34-$R34,"bilan des masses (4.B/4.C = 4.A - 4.D), ",""),"quantités en nombres, "))&amp;IF(OR($N34="",$Q34="",$S34=""),"pesées ou estimées, ","")&amp;IF($O34="","case 4.B ou 4.C, ","")&amp;IF($A34="","",IF(ABS($V34-100)&gt;0.05,"répartition du cadre 5 à "&amp;ROUND($V34,1)&amp;" % au lieu de 100 %, ",""))&amp;IF($T34="","date de signature, ","")&amp;IF('Émetteur'!$B$17&lt;&gt;"Complet","onglet Émetteur, ",""),LEN(IF($A34="","n°, ",IF(COUNTIF(Attestations!$A$2:$A$101,$A34)&gt;1,"n° en double, ",""))&amp;IF($B34="","client, ",IF(COUNTIF(Clients!$A$2:$A$201,$B34)=0,"client absent de l'onglet Clients, ",IF(INDEX(Clients!$G$2:$G$201,MATCH($B34,Clients!$A$2:$A$201,0))="","producteur ou détenteur (onglet Clients), ","")))&amp;IF($C34="","dénomination (3.A), ","")&amp;IF($D34="","triés ou collectés conjointement, ",IF(AND($D34="Triés",COUNTIF($E34:$L34,"Oui")&lt;&gt;1),"un seul flux coché si triés, ",IF(AND($D34&lt;&gt;"Triés",COUNTIF($E34:$L34,"Oui")&lt;2),"au moins deux flux si collectés conjointement, ","")))&amp;IF(AND($D34="Collectés conjointement",$L34="Oui"),"plâtre interdit en mélange, ","")&amp;IF(OR($M34="",$P34="",$R34=""),"quantités 4.A, 4.B/4.C et 4.D, ",IF(AND(ISNUMBER($M34),ISNUMBER($P34),ISNUMBER($R34)),IF(OR($M34&lt;&gt;ROUND($M34,0),$P34&lt;&gt;ROUND($P34,0),$R34&lt;&gt;ROUND($R34,0)),"tonnes sans décimale, ","")&amp;IF($P34&lt;&gt;$M34-$R34,"bilan des masses (4.B/4.C = 4.A - 4.D), ",""),"quantités en nombres, "))&amp;IF(OR($N34="",$Q34="",$S34=""),"pesées ou estimées, ","")&amp;IF($O34="","case 4.B ou 4.C, ","")&amp;IF($A34="","",IF(ABS($V34-100)&gt;0.05,"répartition du cadre 5 à "&amp;ROUND($V34,1)&amp;" % au lieu de 100 %, ",""))&amp;IF($T34="","date de signature, ","")&amp;IF('Émetteur'!$B$17&lt;&gt;"Complet","onglet Émetteur, ",""))-2)))</f>
      </c>
    </row>
    <row r="35" spans="1:23" x14ac:dyDescent="0.25">
      <c r="A35" s="7"/>
      <c r="B35" s="7"/>
      <c r="C35" s="7"/>
      <c r="D35" s="7"/>
      <c r="E35" s="13"/>
      <c r="F35" s="13"/>
      <c r="G35" s="13"/>
      <c r="H35" s="13"/>
      <c r="I35" s="13"/>
      <c r="J35" s="13"/>
      <c r="K35" s="13"/>
      <c r="L35" s="13"/>
      <c r="M35" s="13"/>
      <c r="N35" s="7"/>
      <c r="O35" s="7"/>
      <c r="P35" s="13"/>
      <c r="Q35" s="7"/>
      <c r="R35" s="13"/>
      <c r="S35" s="7"/>
      <c r="T35" s="9"/>
      <c r="U35" s="7"/>
      <c r="V35" s="14">
        <f>IF($A35="","",SUMIF(Destinations!$A$2:$A$401,$A35,Destinations!$E$2:$E$401))</f>
      </c>
      <c r="W35" s="15">
        <f>IF(AND($A35="",$B35=""),"",IF(LEN(IF($A35="","n°, ",IF(COUNTIF(Attestations!$A$2:$A$101,$A35)&gt;1,"n° en double, ",""))&amp;IF($B35="","client, ",IF(COUNTIF(Clients!$A$2:$A$201,$B35)=0,"client absent de l'onglet Clients, ",IF(INDEX(Clients!$G$2:$G$201,MATCH($B35,Clients!$A$2:$A$201,0))="","producteur ou détenteur (onglet Clients), ","")))&amp;IF($C35="","dénomination (3.A), ","")&amp;IF($D35="","triés ou collectés conjointement, ",IF(AND($D35="Triés",COUNTIF($E35:$L35,"Oui")&lt;&gt;1),"un seul flux coché si triés, ",IF(AND($D35&lt;&gt;"Triés",COUNTIF($E35:$L35,"Oui")&lt;2),"au moins deux flux si collectés conjointement, ","")))&amp;IF(AND($D35="Collectés conjointement",$L35="Oui"),"plâtre interdit en mélange, ","")&amp;IF(OR($M35="",$P35="",$R35=""),"quantités 4.A, 4.B/4.C et 4.D, ",IF(AND(ISNUMBER($M35),ISNUMBER($P35),ISNUMBER($R35)),IF(OR($M35&lt;&gt;ROUND($M35,0),$P35&lt;&gt;ROUND($P35,0),$R35&lt;&gt;ROUND($R35,0)),"tonnes sans décimale, ","")&amp;IF($P35&lt;&gt;$M35-$R35,"bilan des masses (4.B/4.C = 4.A - 4.D), ",""),"quantités en nombres, "))&amp;IF(OR($N35="",$Q35="",$S35=""),"pesées ou estimées, ","")&amp;IF($O35="","case 4.B ou 4.C, ","")&amp;IF($A35="","",IF(ABS($V35-100)&gt;0.05,"répartition du cadre 5 à "&amp;ROUND($V35,1)&amp;" % au lieu de 100 %, ",""))&amp;IF($T35="","date de signature, ","")&amp;IF('Émetteur'!$B$17&lt;&gt;"Complet","onglet Émetteur, ",""))=0,"Prête","À corriger : "&amp;LEFT(IF($A35="","n°, ",IF(COUNTIF(Attestations!$A$2:$A$101,$A35)&gt;1,"n° en double, ",""))&amp;IF($B35="","client, ",IF(COUNTIF(Clients!$A$2:$A$201,$B35)=0,"client absent de l'onglet Clients, ",IF(INDEX(Clients!$G$2:$G$201,MATCH($B35,Clients!$A$2:$A$201,0))="","producteur ou détenteur (onglet Clients), ","")))&amp;IF($C35="","dénomination (3.A), ","")&amp;IF($D35="","triés ou collectés conjointement, ",IF(AND($D35="Triés",COUNTIF($E35:$L35,"Oui")&lt;&gt;1),"un seul flux coché si triés, ",IF(AND($D35&lt;&gt;"Triés",COUNTIF($E35:$L35,"Oui")&lt;2),"au moins deux flux si collectés conjointement, ","")))&amp;IF(AND($D35="Collectés conjointement",$L35="Oui"),"plâtre interdit en mélange, ","")&amp;IF(OR($M35="",$P35="",$R35=""),"quantités 4.A, 4.B/4.C et 4.D, ",IF(AND(ISNUMBER($M35),ISNUMBER($P35),ISNUMBER($R35)),IF(OR($M35&lt;&gt;ROUND($M35,0),$P35&lt;&gt;ROUND($P35,0),$R35&lt;&gt;ROUND($R35,0)),"tonnes sans décimale, ","")&amp;IF($P35&lt;&gt;$M35-$R35,"bilan des masses (4.B/4.C = 4.A - 4.D), ",""),"quantités en nombres, "))&amp;IF(OR($N35="",$Q35="",$S35=""),"pesées ou estimées, ","")&amp;IF($O35="","case 4.B ou 4.C, ","")&amp;IF($A35="","",IF(ABS($V35-100)&gt;0.05,"répartition du cadre 5 à "&amp;ROUND($V35,1)&amp;" % au lieu de 100 %, ",""))&amp;IF($T35="","date de signature, ","")&amp;IF('Émetteur'!$B$17&lt;&gt;"Complet","onglet Émetteur, ",""),LEN(IF($A35="","n°, ",IF(COUNTIF(Attestations!$A$2:$A$101,$A35)&gt;1,"n° en double, ",""))&amp;IF($B35="","client, ",IF(COUNTIF(Clients!$A$2:$A$201,$B35)=0,"client absent de l'onglet Clients, ",IF(INDEX(Clients!$G$2:$G$201,MATCH($B35,Clients!$A$2:$A$201,0))="","producteur ou détenteur (onglet Clients), ","")))&amp;IF($C35="","dénomination (3.A), ","")&amp;IF($D35="","triés ou collectés conjointement, ",IF(AND($D35="Triés",COUNTIF($E35:$L35,"Oui")&lt;&gt;1),"un seul flux coché si triés, ",IF(AND($D35&lt;&gt;"Triés",COUNTIF($E35:$L35,"Oui")&lt;2),"au moins deux flux si collectés conjointement, ","")))&amp;IF(AND($D35="Collectés conjointement",$L35="Oui"),"plâtre interdit en mélange, ","")&amp;IF(OR($M35="",$P35="",$R35=""),"quantités 4.A, 4.B/4.C et 4.D, ",IF(AND(ISNUMBER($M35),ISNUMBER($P35),ISNUMBER($R35)),IF(OR($M35&lt;&gt;ROUND($M35,0),$P35&lt;&gt;ROUND($P35,0),$R35&lt;&gt;ROUND($R35,0)),"tonnes sans décimale, ","")&amp;IF($P35&lt;&gt;$M35-$R35,"bilan des masses (4.B/4.C = 4.A - 4.D), ",""),"quantités en nombres, "))&amp;IF(OR($N35="",$Q35="",$S35=""),"pesées ou estimées, ","")&amp;IF($O35="","case 4.B ou 4.C, ","")&amp;IF($A35="","",IF(ABS($V35-100)&gt;0.05,"répartition du cadre 5 à "&amp;ROUND($V35,1)&amp;" % au lieu de 100 %, ",""))&amp;IF($T35="","date de signature, ","")&amp;IF('Émetteur'!$B$17&lt;&gt;"Complet","onglet Émetteur, ",""))-2)))</f>
      </c>
    </row>
    <row r="36" spans="1:23" x14ac:dyDescent="0.25">
      <c r="A36" s="7"/>
      <c r="B36" s="7"/>
      <c r="C36" s="7"/>
      <c r="D36" s="7"/>
      <c r="E36" s="13"/>
      <c r="F36" s="13"/>
      <c r="G36" s="13"/>
      <c r="H36" s="13"/>
      <c r="I36" s="13"/>
      <c r="J36" s="13"/>
      <c r="K36" s="13"/>
      <c r="L36" s="13"/>
      <c r="M36" s="13"/>
      <c r="N36" s="7"/>
      <c r="O36" s="7"/>
      <c r="P36" s="13"/>
      <c r="Q36" s="7"/>
      <c r="R36" s="13"/>
      <c r="S36" s="7"/>
      <c r="T36" s="9"/>
      <c r="U36" s="7"/>
      <c r="V36" s="14">
        <f>IF($A36="","",SUMIF(Destinations!$A$2:$A$401,$A36,Destinations!$E$2:$E$401))</f>
      </c>
      <c r="W36" s="15">
        <f>IF(AND($A36="",$B36=""),"",IF(LEN(IF($A36="","n°, ",IF(COUNTIF(Attestations!$A$2:$A$101,$A36)&gt;1,"n° en double, ",""))&amp;IF($B36="","client, ",IF(COUNTIF(Clients!$A$2:$A$201,$B36)=0,"client absent de l'onglet Clients, ",IF(INDEX(Clients!$G$2:$G$201,MATCH($B36,Clients!$A$2:$A$201,0))="","producteur ou détenteur (onglet Clients), ","")))&amp;IF($C36="","dénomination (3.A), ","")&amp;IF($D36="","triés ou collectés conjointement, ",IF(AND($D36="Triés",COUNTIF($E36:$L36,"Oui")&lt;&gt;1),"un seul flux coché si triés, ",IF(AND($D36&lt;&gt;"Triés",COUNTIF($E36:$L36,"Oui")&lt;2),"au moins deux flux si collectés conjointement, ","")))&amp;IF(AND($D36="Collectés conjointement",$L36="Oui"),"plâtre interdit en mélange, ","")&amp;IF(OR($M36="",$P36="",$R36=""),"quantités 4.A, 4.B/4.C et 4.D, ",IF(AND(ISNUMBER($M36),ISNUMBER($P36),ISNUMBER($R36)),IF(OR($M36&lt;&gt;ROUND($M36,0),$P36&lt;&gt;ROUND($P36,0),$R36&lt;&gt;ROUND($R36,0)),"tonnes sans décimale, ","")&amp;IF($P36&lt;&gt;$M36-$R36,"bilan des masses (4.B/4.C = 4.A - 4.D), ",""),"quantités en nombres, "))&amp;IF(OR($N36="",$Q36="",$S36=""),"pesées ou estimées, ","")&amp;IF($O36="","case 4.B ou 4.C, ","")&amp;IF($A36="","",IF(ABS($V36-100)&gt;0.05,"répartition du cadre 5 à "&amp;ROUND($V36,1)&amp;" % au lieu de 100 %, ",""))&amp;IF($T36="","date de signature, ","")&amp;IF('Émetteur'!$B$17&lt;&gt;"Complet","onglet Émetteur, ",""))=0,"Prête","À corriger : "&amp;LEFT(IF($A36="","n°, ",IF(COUNTIF(Attestations!$A$2:$A$101,$A36)&gt;1,"n° en double, ",""))&amp;IF($B36="","client, ",IF(COUNTIF(Clients!$A$2:$A$201,$B36)=0,"client absent de l'onglet Clients, ",IF(INDEX(Clients!$G$2:$G$201,MATCH($B36,Clients!$A$2:$A$201,0))="","producteur ou détenteur (onglet Clients), ","")))&amp;IF($C36="","dénomination (3.A), ","")&amp;IF($D36="","triés ou collectés conjointement, ",IF(AND($D36="Triés",COUNTIF($E36:$L36,"Oui")&lt;&gt;1),"un seul flux coché si triés, ",IF(AND($D36&lt;&gt;"Triés",COUNTIF($E36:$L36,"Oui")&lt;2),"au moins deux flux si collectés conjointement, ","")))&amp;IF(AND($D36="Collectés conjointement",$L36="Oui"),"plâtre interdit en mélange, ","")&amp;IF(OR($M36="",$P36="",$R36=""),"quantités 4.A, 4.B/4.C et 4.D, ",IF(AND(ISNUMBER($M36),ISNUMBER($P36),ISNUMBER($R36)),IF(OR($M36&lt;&gt;ROUND($M36,0),$P36&lt;&gt;ROUND($P36,0),$R36&lt;&gt;ROUND($R36,0)),"tonnes sans décimale, ","")&amp;IF($P36&lt;&gt;$M36-$R36,"bilan des masses (4.B/4.C = 4.A - 4.D), ",""),"quantités en nombres, "))&amp;IF(OR($N36="",$Q36="",$S36=""),"pesées ou estimées, ","")&amp;IF($O36="","case 4.B ou 4.C, ","")&amp;IF($A36="","",IF(ABS($V36-100)&gt;0.05,"répartition du cadre 5 à "&amp;ROUND($V36,1)&amp;" % au lieu de 100 %, ",""))&amp;IF($T36="","date de signature, ","")&amp;IF('Émetteur'!$B$17&lt;&gt;"Complet","onglet Émetteur, ",""),LEN(IF($A36="","n°, ",IF(COUNTIF(Attestations!$A$2:$A$101,$A36)&gt;1,"n° en double, ",""))&amp;IF($B36="","client, ",IF(COUNTIF(Clients!$A$2:$A$201,$B36)=0,"client absent de l'onglet Clients, ",IF(INDEX(Clients!$G$2:$G$201,MATCH($B36,Clients!$A$2:$A$201,0))="","producteur ou détenteur (onglet Clients), ","")))&amp;IF($C36="","dénomination (3.A), ","")&amp;IF($D36="","triés ou collectés conjointement, ",IF(AND($D36="Triés",COUNTIF($E36:$L36,"Oui")&lt;&gt;1),"un seul flux coché si triés, ",IF(AND($D36&lt;&gt;"Triés",COUNTIF($E36:$L36,"Oui")&lt;2),"au moins deux flux si collectés conjointement, ","")))&amp;IF(AND($D36="Collectés conjointement",$L36="Oui"),"plâtre interdit en mélange, ","")&amp;IF(OR($M36="",$P36="",$R36=""),"quantités 4.A, 4.B/4.C et 4.D, ",IF(AND(ISNUMBER($M36),ISNUMBER($P36),ISNUMBER($R36)),IF(OR($M36&lt;&gt;ROUND($M36,0),$P36&lt;&gt;ROUND($P36,0),$R36&lt;&gt;ROUND($R36,0)),"tonnes sans décimale, ","")&amp;IF($P36&lt;&gt;$M36-$R36,"bilan des masses (4.B/4.C = 4.A - 4.D), ",""),"quantités en nombres, "))&amp;IF(OR($N36="",$Q36="",$S36=""),"pesées ou estimées, ","")&amp;IF($O36="","case 4.B ou 4.C, ","")&amp;IF($A36="","",IF(ABS($V36-100)&gt;0.05,"répartition du cadre 5 à "&amp;ROUND($V36,1)&amp;" % au lieu de 100 %, ",""))&amp;IF($T36="","date de signature, ","")&amp;IF('Émetteur'!$B$17&lt;&gt;"Complet","onglet Émetteur, ",""))-2)))</f>
      </c>
    </row>
    <row r="37" spans="1:23" x14ac:dyDescent="0.25">
      <c r="A37" s="7"/>
      <c r="B37" s="7"/>
      <c r="C37" s="7"/>
      <c r="D37" s="7"/>
      <c r="E37" s="13"/>
      <c r="F37" s="13"/>
      <c r="G37" s="13"/>
      <c r="H37" s="13"/>
      <c r="I37" s="13"/>
      <c r="J37" s="13"/>
      <c r="K37" s="13"/>
      <c r="L37" s="13"/>
      <c r="M37" s="13"/>
      <c r="N37" s="7"/>
      <c r="O37" s="7"/>
      <c r="P37" s="13"/>
      <c r="Q37" s="7"/>
      <c r="R37" s="13"/>
      <c r="S37" s="7"/>
      <c r="T37" s="9"/>
      <c r="U37" s="7"/>
      <c r="V37" s="14">
        <f>IF($A37="","",SUMIF(Destinations!$A$2:$A$401,$A37,Destinations!$E$2:$E$401))</f>
      </c>
      <c r="W37" s="15">
        <f>IF(AND($A37="",$B37=""),"",IF(LEN(IF($A37="","n°, ",IF(COUNTIF(Attestations!$A$2:$A$101,$A37)&gt;1,"n° en double, ",""))&amp;IF($B37="","client, ",IF(COUNTIF(Clients!$A$2:$A$201,$B37)=0,"client absent de l'onglet Clients, ",IF(INDEX(Clients!$G$2:$G$201,MATCH($B37,Clients!$A$2:$A$201,0))="","producteur ou détenteur (onglet Clients), ","")))&amp;IF($C37="","dénomination (3.A), ","")&amp;IF($D37="","triés ou collectés conjointement, ",IF(AND($D37="Triés",COUNTIF($E37:$L37,"Oui")&lt;&gt;1),"un seul flux coché si triés, ",IF(AND($D37&lt;&gt;"Triés",COUNTIF($E37:$L37,"Oui")&lt;2),"au moins deux flux si collectés conjointement, ","")))&amp;IF(AND($D37="Collectés conjointement",$L37="Oui"),"plâtre interdit en mélange, ","")&amp;IF(OR($M37="",$P37="",$R37=""),"quantités 4.A, 4.B/4.C et 4.D, ",IF(AND(ISNUMBER($M37),ISNUMBER($P37),ISNUMBER($R37)),IF(OR($M37&lt;&gt;ROUND($M37,0),$P37&lt;&gt;ROUND($P37,0),$R37&lt;&gt;ROUND($R37,0)),"tonnes sans décimale, ","")&amp;IF($P37&lt;&gt;$M37-$R37,"bilan des masses (4.B/4.C = 4.A - 4.D), ",""),"quantités en nombres, "))&amp;IF(OR($N37="",$Q37="",$S37=""),"pesées ou estimées, ","")&amp;IF($O37="","case 4.B ou 4.C, ","")&amp;IF($A37="","",IF(ABS($V37-100)&gt;0.05,"répartition du cadre 5 à "&amp;ROUND($V37,1)&amp;" % au lieu de 100 %, ",""))&amp;IF($T37="","date de signature, ","")&amp;IF('Émetteur'!$B$17&lt;&gt;"Complet","onglet Émetteur, ",""))=0,"Prête","À corriger : "&amp;LEFT(IF($A37="","n°, ",IF(COUNTIF(Attestations!$A$2:$A$101,$A37)&gt;1,"n° en double, ",""))&amp;IF($B37="","client, ",IF(COUNTIF(Clients!$A$2:$A$201,$B37)=0,"client absent de l'onglet Clients, ",IF(INDEX(Clients!$G$2:$G$201,MATCH($B37,Clients!$A$2:$A$201,0))="","producteur ou détenteur (onglet Clients), ","")))&amp;IF($C37="","dénomination (3.A), ","")&amp;IF($D37="","triés ou collectés conjointement, ",IF(AND($D37="Triés",COUNTIF($E37:$L37,"Oui")&lt;&gt;1),"un seul flux coché si triés, ",IF(AND($D37&lt;&gt;"Triés",COUNTIF($E37:$L37,"Oui")&lt;2),"au moins deux flux si collectés conjointement, ","")))&amp;IF(AND($D37="Collectés conjointement",$L37="Oui"),"plâtre interdit en mélange, ","")&amp;IF(OR($M37="",$P37="",$R37=""),"quantités 4.A, 4.B/4.C et 4.D, ",IF(AND(ISNUMBER($M37),ISNUMBER($P37),ISNUMBER($R37)),IF(OR($M37&lt;&gt;ROUND($M37,0),$P37&lt;&gt;ROUND($P37,0),$R37&lt;&gt;ROUND($R37,0)),"tonnes sans décimale, ","")&amp;IF($P37&lt;&gt;$M37-$R37,"bilan des masses (4.B/4.C = 4.A - 4.D), ",""),"quantités en nombres, "))&amp;IF(OR($N37="",$Q37="",$S37=""),"pesées ou estimées, ","")&amp;IF($O37="","case 4.B ou 4.C, ","")&amp;IF($A37="","",IF(ABS($V37-100)&gt;0.05,"répartition du cadre 5 à "&amp;ROUND($V37,1)&amp;" % au lieu de 100 %, ",""))&amp;IF($T37="","date de signature, ","")&amp;IF('Émetteur'!$B$17&lt;&gt;"Complet","onglet Émetteur, ",""),LEN(IF($A37="","n°, ",IF(COUNTIF(Attestations!$A$2:$A$101,$A37)&gt;1,"n° en double, ",""))&amp;IF($B37="","client, ",IF(COUNTIF(Clients!$A$2:$A$201,$B37)=0,"client absent de l'onglet Clients, ",IF(INDEX(Clients!$G$2:$G$201,MATCH($B37,Clients!$A$2:$A$201,0))="","producteur ou détenteur (onglet Clients), ","")))&amp;IF($C37="","dénomination (3.A), ","")&amp;IF($D37="","triés ou collectés conjointement, ",IF(AND($D37="Triés",COUNTIF($E37:$L37,"Oui")&lt;&gt;1),"un seul flux coché si triés, ",IF(AND($D37&lt;&gt;"Triés",COUNTIF($E37:$L37,"Oui")&lt;2),"au moins deux flux si collectés conjointement, ","")))&amp;IF(AND($D37="Collectés conjointement",$L37="Oui"),"plâtre interdit en mélange, ","")&amp;IF(OR($M37="",$P37="",$R37=""),"quantités 4.A, 4.B/4.C et 4.D, ",IF(AND(ISNUMBER($M37),ISNUMBER($P37),ISNUMBER($R37)),IF(OR($M37&lt;&gt;ROUND($M37,0),$P37&lt;&gt;ROUND($P37,0),$R37&lt;&gt;ROUND($R37,0)),"tonnes sans décimale, ","")&amp;IF($P37&lt;&gt;$M37-$R37,"bilan des masses (4.B/4.C = 4.A - 4.D), ",""),"quantités en nombres, "))&amp;IF(OR($N37="",$Q37="",$S37=""),"pesées ou estimées, ","")&amp;IF($O37="","case 4.B ou 4.C, ","")&amp;IF($A37="","",IF(ABS($V37-100)&gt;0.05,"répartition du cadre 5 à "&amp;ROUND($V37,1)&amp;" % au lieu de 100 %, ",""))&amp;IF($T37="","date de signature, ","")&amp;IF('Émetteur'!$B$17&lt;&gt;"Complet","onglet Émetteur, ",""))-2)))</f>
      </c>
    </row>
    <row r="38" spans="1:23" x14ac:dyDescent="0.25">
      <c r="A38" s="7"/>
      <c r="B38" s="7"/>
      <c r="C38" s="7"/>
      <c r="D38" s="7"/>
      <c r="E38" s="13"/>
      <c r="F38" s="13"/>
      <c r="G38" s="13"/>
      <c r="H38" s="13"/>
      <c r="I38" s="13"/>
      <c r="J38" s="13"/>
      <c r="K38" s="13"/>
      <c r="L38" s="13"/>
      <c r="M38" s="13"/>
      <c r="N38" s="7"/>
      <c r="O38" s="7"/>
      <c r="P38" s="13"/>
      <c r="Q38" s="7"/>
      <c r="R38" s="13"/>
      <c r="S38" s="7"/>
      <c r="T38" s="9"/>
      <c r="U38" s="7"/>
      <c r="V38" s="14">
        <f>IF($A38="","",SUMIF(Destinations!$A$2:$A$401,$A38,Destinations!$E$2:$E$401))</f>
      </c>
      <c r="W38" s="15">
        <f>IF(AND($A38="",$B38=""),"",IF(LEN(IF($A38="","n°, ",IF(COUNTIF(Attestations!$A$2:$A$101,$A38)&gt;1,"n° en double, ",""))&amp;IF($B38="","client, ",IF(COUNTIF(Clients!$A$2:$A$201,$B38)=0,"client absent de l'onglet Clients, ",IF(INDEX(Clients!$G$2:$G$201,MATCH($B38,Clients!$A$2:$A$201,0))="","producteur ou détenteur (onglet Clients), ","")))&amp;IF($C38="","dénomination (3.A), ","")&amp;IF($D38="","triés ou collectés conjointement, ",IF(AND($D38="Triés",COUNTIF($E38:$L38,"Oui")&lt;&gt;1),"un seul flux coché si triés, ",IF(AND($D38&lt;&gt;"Triés",COUNTIF($E38:$L38,"Oui")&lt;2),"au moins deux flux si collectés conjointement, ","")))&amp;IF(AND($D38="Collectés conjointement",$L38="Oui"),"plâtre interdit en mélange, ","")&amp;IF(OR($M38="",$P38="",$R38=""),"quantités 4.A, 4.B/4.C et 4.D, ",IF(AND(ISNUMBER($M38),ISNUMBER($P38),ISNUMBER($R38)),IF(OR($M38&lt;&gt;ROUND($M38,0),$P38&lt;&gt;ROUND($P38,0),$R38&lt;&gt;ROUND($R38,0)),"tonnes sans décimale, ","")&amp;IF($P38&lt;&gt;$M38-$R38,"bilan des masses (4.B/4.C = 4.A - 4.D), ",""),"quantités en nombres, "))&amp;IF(OR($N38="",$Q38="",$S38=""),"pesées ou estimées, ","")&amp;IF($O38="","case 4.B ou 4.C, ","")&amp;IF($A38="","",IF(ABS($V38-100)&gt;0.05,"répartition du cadre 5 à "&amp;ROUND($V38,1)&amp;" % au lieu de 100 %, ",""))&amp;IF($T38="","date de signature, ","")&amp;IF('Émetteur'!$B$17&lt;&gt;"Complet","onglet Émetteur, ",""))=0,"Prête","À corriger : "&amp;LEFT(IF($A38="","n°, ",IF(COUNTIF(Attestations!$A$2:$A$101,$A38)&gt;1,"n° en double, ",""))&amp;IF($B38="","client, ",IF(COUNTIF(Clients!$A$2:$A$201,$B38)=0,"client absent de l'onglet Clients, ",IF(INDEX(Clients!$G$2:$G$201,MATCH($B38,Clients!$A$2:$A$201,0))="","producteur ou détenteur (onglet Clients), ","")))&amp;IF($C38="","dénomination (3.A), ","")&amp;IF($D38="","triés ou collectés conjointement, ",IF(AND($D38="Triés",COUNTIF($E38:$L38,"Oui")&lt;&gt;1),"un seul flux coché si triés, ",IF(AND($D38&lt;&gt;"Triés",COUNTIF($E38:$L38,"Oui")&lt;2),"au moins deux flux si collectés conjointement, ","")))&amp;IF(AND($D38="Collectés conjointement",$L38="Oui"),"plâtre interdit en mélange, ","")&amp;IF(OR($M38="",$P38="",$R38=""),"quantités 4.A, 4.B/4.C et 4.D, ",IF(AND(ISNUMBER($M38),ISNUMBER($P38),ISNUMBER($R38)),IF(OR($M38&lt;&gt;ROUND($M38,0),$P38&lt;&gt;ROUND($P38,0),$R38&lt;&gt;ROUND($R38,0)),"tonnes sans décimale, ","")&amp;IF($P38&lt;&gt;$M38-$R38,"bilan des masses (4.B/4.C = 4.A - 4.D), ",""),"quantités en nombres, "))&amp;IF(OR($N38="",$Q38="",$S38=""),"pesées ou estimées, ","")&amp;IF($O38="","case 4.B ou 4.C, ","")&amp;IF($A38="","",IF(ABS($V38-100)&gt;0.05,"répartition du cadre 5 à "&amp;ROUND($V38,1)&amp;" % au lieu de 100 %, ",""))&amp;IF($T38="","date de signature, ","")&amp;IF('Émetteur'!$B$17&lt;&gt;"Complet","onglet Émetteur, ",""),LEN(IF($A38="","n°, ",IF(COUNTIF(Attestations!$A$2:$A$101,$A38)&gt;1,"n° en double, ",""))&amp;IF($B38="","client, ",IF(COUNTIF(Clients!$A$2:$A$201,$B38)=0,"client absent de l'onglet Clients, ",IF(INDEX(Clients!$G$2:$G$201,MATCH($B38,Clients!$A$2:$A$201,0))="","producteur ou détenteur (onglet Clients), ","")))&amp;IF($C38="","dénomination (3.A), ","")&amp;IF($D38="","triés ou collectés conjointement, ",IF(AND($D38="Triés",COUNTIF($E38:$L38,"Oui")&lt;&gt;1),"un seul flux coché si triés, ",IF(AND($D38&lt;&gt;"Triés",COUNTIF($E38:$L38,"Oui")&lt;2),"au moins deux flux si collectés conjointement, ","")))&amp;IF(AND($D38="Collectés conjointement",$L38="Oui"),"plâtre interdit en mélange, ","")&amp;IF(OR($M38="",$P38="",$R38=""),"quantités 4.A, 4.B/4.C et 4.D, ",IF(AND(ISNUMBER($M38),ISNUMBER($P38),ISNUMBER($R38)),IF(OR($M38&lt;&gt;ROUND($M38,0),$P38&lt;&gt;ROUND($P38,0),$R38&lt;&gt;ROUND($R38,0)),"tonnes sans décimale, ","")&amp;IF($P38&lt;&gt;$M38-$R38,"bilan des masses (4.B/4.C = 4.A - 4.D), ",""),"quantités en nombres, "))&amp;IF(OR($N38="",$Q38="",$S38=""),"pesées ou estimées, ","")&amp;IF($O38="","case 4.B ou 4.C, ","")&amp;IF($A38="","",IF(ABS($V38-100)&gt;0.05,"répartition du cadre 5 à "&amp;ROUND($V38,1)&amp;" % au lieu de 100 %, ",""))&amp;IF($T38="","date de signature, ","")&amp;IF('Émetteur'!$B$17&lt;&gt;"Complet","onglet Émetteur, ",""))-2)))</f>
      </c>
    </row>
    <row r="39" spans="1:23" x14ac:dyDescent="0.25">
      <c r="A39" s="7"/>
      <c r="B39" s="7"/>
      <c r="C39" s="7"/>
      <c r="D39" s="7"/>
      <c r="E39" s="13"/>
      <c r="F39" s="13"/>
      <c r="G39" s="13"/>
      <c r="H39" s="13"/>
      <c r="I39" s="13"/>
      <c r="J39" s="13"/>
      <c r="K39" s="13"/>
      <c r="L39" s="13"/>
      <c r="M39" s="13"/>
      <c r="N39" s="7"/>
      <c r="O39" s="7"/>
      <c r="P39" s="13"/>
      <c r="Q39" s="7"/>
      <c r="R39" s="13"/>
      <c r="S39" s="7"/>
      <c r="T39" s="9"/>
      <c r="U39" s="7"/>
      <c r="V39" s="14">
        <f>IF($A39="","",SUMIF(Destinations!$A$2:$A$401,$A39,Destinations!$E$2:$E$401))</f>
      </c>
      <c r="W39" s="15">
        <f>IF(AND($A39="",$B39=""),"",IF(LEN(IF($A39="","n°, ",IF(COUNTIF(Attestations!$A$2:$A$101,$A39)&gt;1,"n° en double, ",""))&amp;IF($B39="","client, ",IF(COUNTIF(Clients!$A$2:$A$201,$B39)=0,"client absent de l'onglet Clients, ",IF(INDEX(Clients!$G$2:$G$201,MATCH($B39,Clients!$A$2:$A$201,0))="","producteur ou détenteur (onglet Clients), ","")))&amp;IF($C39="","dénomination (3.A), ","")&amp;IF($D39="","triés ou collectés conjointement, ",IF(AND($D39="Triés",COUNTIF($E39:$L39,"Oui")&lt;&gt;1),"un seul flux coché si triés, ",IF(AND($D39&lt;&gt;"Triés",COUNTIF($E39:$L39,"Oui")&lt;2),"au moins deux flux si collectés conjointement, ","")))&amp;IF(AND($D39="Collectés conjointement",$L39="Oui"),"plâtre interdit en mélange, ","")&amp;IF(OR($M39="",$P39="",$R39=""),"quantités 4.A, 4.B/4.C et 4.D, ",IF(AND(ISNUMBER($M39),ISNUMBER($P39),ISNUMBER($R39)),IF(OR($M39&lt;&gt;ROUND($M39,0),$P39&lt;&gt;ROUND($P39,0),$R39&lt;&gt;ROUND($R39,0)),"tonnes sans décimale, ","")&amp;IF($P39&lt;&gt;$M39-$R39,"bilan des masses (4.B/4.C = 4.A - 4.D), ",""),"quantités en nombres, "))&amp;IF(OR($N39="",$Q39="",$S39=""),"pesées ou estimées, ","")&amp;IF($O39="","case 4.B ou 4.C, ","")&amp;IF($A39="","",IF(ABS($V39-100)&gt;0.05,"répartition du cadre 5 à "&amp;ROUND($V39,1)&amp;" % au lieu de 100 %, ",""))&amp;IF($T39="","date de signature, ","")&amp;IF('Émetteur'!$B$17&lt;&gt;"Complet","onglet Émetteur, ",""))=0,"Prête","À corriger : "&amp;LEFT(IF($A39="","n°, ",IF(COUNTIF(Attestations!$A$2:$A$101,$A39)&gt;1,"n° en double, ",""))&amp;IF($B39="","client, ",IF(COUNTIF(Clients!$A$2:$A$201,$B39)=0,"client absent de l'onglet Clients, ",IF(INDEX(Clients!$G$2:$G$201,MATCH($B39,Clients!$A$2:$A$201,0))="","producteur ou détenteur (onglet Clients), ","")))&amp;IF($C39="","dénomination (3.A), ","")&amp;IF($D39="","triés ou collectés conjointement, ",IF(AND($D39="Triés",COUNTIF($E39:$L39,"Oui")&lt;&gt;1),"un seul flux coché si triés, ",IF(AND($D39&lt;&gt;"Triés",COUNTIF($E39:$L39,"Oui")&lt;2),"au moins deux flux si collectés conjointement, ","")))&amp;IF(AND($D39="Collectés conjointement",$L39="Oui"),"plâtre interdit en mélange, ","")&amp;IF(OR($M39="",$P39="",$R39=""),"quantités 4.A, 4.B/4.C et 4.D, ",IF(AND(ISNUMBER($M39),ISNUMBER($P39),ISNUMBER($R39)),IF(OR($M39&lt;&gt;ROUND($M39,0),$P39&lt;&gt;ROUND($P39,0),$R39&lt;&gt;ROUND($R39,0)),"tonnes sans décimale, ","")&amp;IF($P39&lt;&gt;$M39-$R39,"bilan des masses (4.B/4.C = 4.A - 4.D), ",""),"quantités en nombres, "))&amp;IF(OR($N39="",$Q39="",$S39=""),"pesées ou estimées, ","")&amp;IF($O39="","case 4.B ou 4.C, ","")&amp;IF($A39="","",IF(ABS($V39-100)&gt;0.05,"répartition du cadre 5 à "&amp;ROUND($V39,1)&amp;" % au lieu de 100 %, ",""))&amp;IF($T39="","date de signature, ","")&amp;IF('Émetteur'!$B$17&lt;&gt;"Complet","onglet Émetteur, ",""),LEN(IF($A39="","n°, ",IF(COUNTIF(Attestations!$A$2:$A$101,$A39)&gt;1,"n° en double, ",""))&amp;IF($B39="","client, ",IF(COUNTIF(Clients!$A$2:$A$201,$B39)=0,"client absent de l'onglet Clients, ",IF(INDEX(Clients!$G$2:$G$201,MATCH($B39,Clients!$A$2:$A$201,0))="","producteur ou détenteur (onglet Clients), ","")))&amp;IF($C39="","dénomination (3.A), ","")&amp;IF($D39="","triés ou collectés conjointement, ",IF(AND($D39="Triés",COUNTIF($E39:$L39,"Oui")&lt;&gt;1),"un seul flux coché si triés, ",IF(AND($D39&lt;&gt;"Triés",COUNTIF($E39:$L39,"Oui")&lt;2),"au moins deux flux si collectés conjointement, ","")))&amp;IF(AND($D39="Collectés conjointement",$L39="Oui"),"plâtre interdit en mélange, ","")&amp;IF(OR($M39="",$P39="",$R39=""),"quantités 4.A, 4.B/4.C et 4.D, ",IF(AND(ISNUMBER($M39),ISNUMBER($P39),ISNUMBER($R39)),IF(OR($M39&lt;&gt;ROUND($M39,0),$P39&lt;&gt;ROUND($P39,0),$R39&lt;&gt;ROUND($R39,0)),"tonnes sans décimale, ","")&amp;IF($P39&lt;&gt;$M39-$R39,"bilan des masses (4.B/4.C = 4.A - 4.D), ",""),"quantités en nombres, "))&amp;IF(OR($N39="",$Q39="",$S39=""),"pesées ou estimées, ","")&amp;IF($O39="","case 4.B ou 4.C, ","")&amp;IF($A39="","",IF(ABS($V39-100)&gt;0.05,"répartition du cadre 5 à "&amp;ROUND($V39,1)&amp;" % au lieu de 100 %, ",""))&amp;IF($T39="","date de signature, ","")&amp;IF('Émetteur'!$B$17&lt;&gt;"Complet","onglet Émetteur, ",""))-2)))</f>
      </c>
    </row>
    <row r="40" spans="1:23" x14ac:dyDescent="0.25">
      <c r="A40" s="7"/>
      <c r="B40" s="7"/>
      <c r="C40" s="7"/>
      <c r="D40" s="7"/>
      <c r="E40" s="13"/>
      <c r="F40" s="13"/>
      <c r="G40" s="13"/>
      <c r="H40" s="13"/>
      <c r="I40" s="13"/>
      <c r="J40" s="13"/>
      <c r="K40" s="13"/>
      <c r="L40" s="13"/>
      <c r="M40" s="13"/>
      <c r="N40" s="7"/>
      <c r="O40" s="7"/>
      <c r="P40" s="13"/>
      <c r="Q40" s="7"/>
      <c r="R40" s="13"/>
      <c r="S40" s="7"/>
      <c r="T40" s="9"/>
      <c r="U40" s="7"/>
      <c r="V40" s="14">
        <f>IF($A40="","",SUMIF(Destinations!$A$2:$A$401,$A40,Destinations!$E$2:$E$401))</f>
      </c>
      <c r="W40" s="15">
        <f>IF(AND($A40="",$B40=""),"",IF(LEN(IF($A40="","n°, ",IF(COUNTIF(Attestations!$A$2:$A$101,$A40)&gt;1,"n° en double, ",""))&amp;IF($B40="","client, ",IF(COUNTIF(Clients!$A$2:$A$201,$B40)=0,"client absent de l'onglet Clients, ",IF(INDEX(Clients!$G$2:$G$201,MATCH($B40,Clients!$A$2:$A$201,0))="","producteur ou détenteur (onglet Clients), ","")))&amp;IF($C40="","dénomination (3.A), ","")&amp;IF($D40="","triés ou collectés conjointement, ",IF(AND($D40="Triés",COUNTIF($E40:$L40,"Oui")&lt;&gt;1),"un seul flux coché si triés, ",IF(AND($D40&lt;&gt;"Triés",COUNTIF($E40:$L40,"Oui")&lt;2),"au moins deux flux si collectés conjointement, ","")))&amp;IF(AND($D40="Collectés conjointement",$L40="Oui"),"plâtre interdit en mélange, ","")&amp;IF(OR($M40="",$P40="",$R40=""),"quantités 4.A, 4.B/4.C et 4.D, ",IF(AND(ISNUMBER($M40),ISNUMBER($P40),ISNUMBER($R40)),IF(OR($M40&lt;&gt;ROUND($M40,0),$P40&lt;&gt;ROUND($P40,0),$R40&lt;&gt;ROUND($R40,0)),"tonnes sans décimale, ","")&amp;IF($P40&lt;&gt;$M40-$R40,"bilan des masses (4.B/4.C = 4.A - 4.D), ",""),"quantités en nombres, "))&amp;IF(OR($N40="",$Q40="",$S40=""),"pesées ou estimées, ","")&amp;IF($O40="","case 4.B ou 4.C, ","")&amp;IF($A40="","",IF(ABS($V40-100)&gt;0.05,"répartition du cadre 5 à "&amp;ROUND($V40,1)&amp;" % au lieu de 100 %, ",""))&amp;IF($T40="","date de signature, ","")&amp;IF('Émetteur'!$B$17&lt;&gt;"Complet","onglet Émetteur, ",""))=0,"Prête","À corriger : "&amp;LEFT(IF($A40="","n°, ",IF(COUNTIF(Attestations!$A$2:$A$101,$A40)&gt;1,"n° en double, ",""))&amp;IF($B40="","client, ",IF(COUNTIF(Clients!$A$2:$A$201,$B40)=0,"client absent de l'onglet Clients, ",IF(INDEX(Clients!$G$2:$G$201,MATCH($B40,Clients!$A$2:$A$201,0))="","producteur ou détenteur (onglet Clients), ","")))&amp;IF($C40="","dénomination (3.A), ","")&amp;IF($D40="","triés ou collectés conjointement, ",IF(AND($D40="Triés",COUNTIF($E40:$L40,"Oui")&lt;&gt;1),"un seul flux coché si triés, ",IF(AND($D40&lt;&gt;"Triés",COUNTIF($E40:$L40,"Oui")&lt;2),"au moins deux flux si collectés conjointement, ","")))&amp;IF(AND($D40="Collectés conjointement",$L40="Oui"),"plâtre interdit en mélange, ","")&amp;IF(OR($M40="",$P40="",$R40=""),"quantités 4.A, 4.B/4.C et 4.D, ",IF(AND(ISNUMBER($M40),ISNUMBER($P40),ISNUMBER($R40)),IF(OR($M40&lt;&gt;ROUND($M40,0),$P40&lt;&gt;ROUND($P40,0),$R40&lt;&gt;ROUND($R40,0)),"tonnes sans décimale, ","")&amp;IF($P40&lt;&gt;$M40-$R40,"bilan des masses (4.B/4.C = 4.A - 4.D), ",""),"quantités en nombres, "))&amp;IF(OR($N40="",$Q40="",$S40=""),"pesées ou estimées, ","")&amp;IF($O40="","case 4.B ou 4.C, ","")&amp;IF($A40="","",IF(ABS($V40-100)&gt;0.05,"répartition du cadre 5 à "&amp;ROUND($V40,1)&amp;" % au lieu de 100 %, ",""))&amp;IF($T40="","date de signature, ","")&amp;IF('Émetteur'!$B$17&lt;&gt;"Complet","onglet Émetteur, ",""),LEN(IF($A40="","n°, ",IF(COUNTIF(Attestations!$A$2:$A$101,$A40)&gt;1,"n° en double, ",""))&amp;IF($B40="","client, ",IF(COUNTIF(Clients!$A$2:$A$201,$B40)=0,"client absent de l'onglet Clients, ",IF(INDEX(Clients!$G$2:$G$201,MATCH($B40,Clients!$A$2:$A$201,0))="","producteur ou détenteur (onglet Clients), ","")))&amp;IF($C40="","dénomination (3.A), ","")&amp;IF($D40="","triés ou collectés conjointement, ",IF(AND($D40="Triés",COUNTIF($E40:$L40,"Oui")&lt;&gt;1),"un seul flux coché si triés, ",IF(AND($D40&lt;&gt;"Triés",COUNTIF($E40:$L40,"Oui")&lt;2),"au moins deux flux si collectés conjointement, ","")))&amp;IF(AND($D40="Collectés conjointement",$L40="Oui"),"plâtre interdit en mélange, ","")&amp;IF(OR($M40="",$P40="",$R40=""),"quantités 4.A, 4.B/4.C et 4.D, ",IF(AND(ISNUMBER($M40),ISNUMBER($P40),ISNUMBER($R40)),IF(OR($M40&lt;&gt;ROUND($M40,0),$P40&lt;&gt;ROUND($P40,0),$R40&lt;&gt;ROUND($R40,0)),"tonnes sans décimale, ","")&amp;IF($P40&lt;&gt;$M40-$R40,"bilan des masses (4.B/4.C = 4.A - 4.D), ",""),"quantités en nombres, "))&amp;IF(OR($N40="",$Q40="",$S40=""),"pesées ou estimées, ","")&amp;IF($O40="","case 4.B ou 4.C, ","")&amp;IF($A40="","",IF(ABS($V40-100)&gt;0.05,"répartition du cadre 5 à "&amp;ROUND($V40,1)&amp;" % au lieu de 100 %, ",""))&amp;IF($T40="","date de signature, ","")&amp;IF('Émetteur'!$B$17&lt;&gt;"Complet","onglet Émetteur, ",""))-2)))</f>
      </c>
    </row>
    <row r="41" spans="1:23" x14ac:dyDescent="0.25">
      <c r="A41" s="7"/>
      <c r="B41" s="7"/>
      <c r="C41" s="7"/>
      <c r="D41" s="7"/>
      <c r="E41" s="13"/>
      <c r="F41" s="13"/>
      <c r="G41" s="13"/>
      <c r="H41" s="13"/>
      <c r="I41" s="13"/>
      <c r="J41" s="13"/>
      <c r="K41" s="13"/>
      <c r="L41" s="13"/>
      <c r="M41" s="13"/>
      <c r="N41" s="7"/>
      <c r="O41" s="7"/>
      <c r="P41" s="13"/>
      <c r="Q41" s="7"/>
      <c r="R41" s="13"/>
      <c r="S41" s="7"/>
      <c r="T41" s="9"/>
      <c r="U41" s="7"/>
      <c r="V41" s="14">
        <f>IF($A41="","",SUMIF(Destinations!$A$2:$A$401,$A41,Destinations!$E$2:$E$401))</f>
      </c>
      <c r="W41" s="15">
        <f>IF(AND($A41="",$B41=""),"",IF(LEN(IF($A41="","n°, ",IF(COUNTIF(Attestations!$A$2:$A$101,$A41)&gt;1,"n° en double, ",""))&amp;IF($B41="","client, ",IF(COUNTIF(Clients!$A$2:$A$201,$B41)=0,"client absent de l'onglet Clients, ",IF(INDEX(Clients!$G$2:$G$201,MATCH($B41,Clients!$A$2:$A$201,0))="","producteur ou détenteur (onglet Clients), ","")))&amp;IF($C41="","dénomination (3.A), ","")&amp;IF($D41="","triés ou collectés conjointement, ",IF(AND($D41="Triés",COUNTIF($E41:$L41,"Oui")&lt;&gt;1),"un seul flux coché si triés, ",IF(AND($D41&lt;&gt;"Triés",COUNTIF($E41:$L41,"Oui")&lt;2),"au moins deux flux si collectés conjointement, ","")))&amp;IF(AND($D41="Collectés conjointement",$L41="Oui"),"plâtre interdit en mélange, ","")&amp;IF(OR($M41="",$P41="",$R41=""),"quantités 4.A, 4.B/4.C et 4.D, ",IF(AND(ISNUMBER($M41),ISNUMBER($P41),ISNUMBER($R41)),IF(OR($M41&lt;&gt;ROUND($M41,0),$P41&lt;&gt;ROUND($P41,0),$R41&lt;&gt;ROUND($R41,0)),"tonnes sans décimale, ","")&amp;IF($P41&lt;&gt;$M41-$R41,"bilan des masses (4.B/4.C = 4.A - 4.D), ",""),"quantités en nombres, "))&amp;IF(OR($N41="",$Q41="",$S41=""),"pesées ou estimées, ","")&amp;IF($O41="","case 4.B ou 4.C, ","")&amp;IF($A41="","",IF(ABS($V41-100)&gt;0.05,"répartition du cadre 5 à "&amp;ROUND($V41,1)&amp;" % au lieu de 100 %, ",""))&amp;IF($T41="","date de signature, ","")&amp;IF('Émetteur'!$B$17&lt;&gt;"Complet","onglet Émetteur, ",""))=0,"Prête","À corriger : "&amp;LEFT(IF($A41="","n°, ",IF(COUNTIF(Attestations!$A$2:$A$101,$A41)&gt;1,"n° en double, ",""))&amp;IF($B41="","client, ",IF(COUNTIF(Clients!$A$2:$A$201,$B41)=0,"client absent de l'onglet Clients, ",IF(INDEX(Clients!$G$2:$G$201,MATCH($B41,Clients!$A$2:$A$201,0))="","producteur ou détenteur (onglet Clients), ","")))&amp;IF($C41="","dénomination (3.A), ","")&amp;IF($D41="","triés ou collectés conjointement, ",IF(AND($D41="Triés",COUNTIF($E41:$L41,"Oui")&lt;&gt;1),"un seul flux coché si triés, ",IF(AND($D41&lt;&gt;"Triés",COUNTIF($E41:$L41,"Oui")&lt;2),"au moins deux flux si collectés conjointement, ","")))&amp;IF(AND($D41="Collectés conjointement",$L41="Oui"),"plâtre interdit en mélange, ","")&amp;IF(OR($M41="",$P41="",$R41=""),"quantités 4.A, 4.B/4.C et 4.D, ",IF(AND(ISNUMBER($M41),ISNUMBER($P41),ISNUMBER($R41)),IF(OR($M41&lt;&gt;ROUND($M41,0),$P41&lt;&gt;ROUND($P41,0),$R41&lt;&gt;ROUND($R41,0)),"tonnes sans décimale, ","")&amp;IF($P41&lt;&gt;$M41-$R41,"bilan des masses (4.B/4.C = 4.A - 4.D), ",""),"quantités en nombres, "))&amp;IF(OR($N41="",$Q41="",$S41=""),"pesées ou estimées, ","")&amp;IF($O41="","case 4.B ou 4.C, ","")&amp;IF($A41="","",IF(ABS($V41-100)&gt;0.05,"répartition du cadre 5 à "&amp;ROUND($V41,1)&amp;" % au lieu de 100 %, ",""))&amp;IF($T41="","date de signature, ","")&amp;IF('Émetteur'!$B$17&lt;&gt;"Complet","onglet Émetteur, ",""),LEN(IF($A41="","n°, ",IF(COUNTIF(Attestations!$A$2:$A$101,$A41)&gt;1,"n° en double, ",""))&amp;IF($B41="","client, ",IF(COUNTIF(Clients!$A$2:$A$201,$B41)=0,"client absent de l'onglet Clients, ",IF(INDEX(Clients!$G$2:$G$201,MATCH($B41,Clients!$A$2:$A$201,0))="","producteur ou détenteur (onglet Clients), ","")))&amp;IF($C41="","dénomination (3.A), ","")&amp;IF($D41="","triés ou collectés conjointement, ",IF(AND($D41="Triés",COUNTIF($E41:$L41,"Oui")&lt;&gt;1),"un seul flux coché si triés, ",IF(AND($D41&lt;&gt;"Triés",COUNTIF($E41:$L41,"Oui")&lt;2),"au moins deux flux si collectés conjointement, ","")))&amp;IF(AND($D41="Collectés conjointement",$L41="Oui"),"plâtre interdit en mélange, ","")&amp;IF(OR($M41="",$P41="",$R41=""),"quantités 4.A, 4.B/4.C et 4.D, ",IF(AND(ISNUMBER($M41),ISNUMBER($P41),ISNUMBER($R41)),IF(OR($M41&lt;&gt;ROUND($M41,0),$P41&lt;&gt;ROUND($P41,0),$R41&lt;&gt;ROUND($R41,0)),"tonnes sans décimale, ","")&amp;IF($P41&lt;&gt;$M41-$R41,"bilan des masses (4.B/4.C = 4.A - 4.D), ",""),"quantités en nombres, "))&amp;IF(OR($N41="",$Q41="",$S41=""),"pesées ou estimées, ","")&amp;IF($O41="","case 4.B ou 4.C, ","")&amp;IF($A41="","",IF(ABS($V41-100)&gt;0.05,"répartition du cadre 5 à "&amp;ROUND($V41,1)&amp;" % au lieu de 100 %, ",""))&amp;IF($T41="","date de signature, ","")&amp;IF('Émetteur'!$B$17&lt;&gt;"Complet","onglet Émetteur, ",""))-2)))</f>
      </c>
    </row>
    <row r="42" spans="1:23" x14ac:dyDescent="0.25">
      <c r="A42" s="7"/>
      <c r="B42" s="7"/>
      <c r="C42" s="7"/>
      <c r="D42" s="7"/>
      <c r="E42" s="13"/>
      <c r="F42" s="13"/>
      <c r="G42" s="13"/>
      <c r="H42" s="13"/>
      <c r="I42" s="13"/>
      <c r="J42" s="13"/>
      <c r="K42" s="13"/>
      <c r="L42" s="13"/>
      <c r="M42" s="13"/>
      <c r="N42" s="7"/>
      <c r="O42" s="7"/>
      <c r="P42" s="13"/>
      <c r="Q42" s="7"/>
      <c r="R42" s="13"/>
      <c r="S42" s="7"/>
      <c r="T42" s="9"/>
      <c r="U42" s="7"/>
      <c r="V42" s="14">
        <f>IF($A42="","",SUMIF(Destinations!$A$2:$A$401,$A42,Destinations!$E$2:$E$401))</f>
      </c>
      <c r="W42" s="15">
        <f>IF(AND($A42="",$B42=""),"",IF(LEN(IF($A42="","n°, ",IF(COUNTIF(Attestations!$A$2:$A$101,$A42)&gt;1,"n° en double, ",""))&amp;IF($B42="","client, ",IF(COUNTIF(Clients!$A$2:$A$201,$B42)=0,"client absent de l'onglet Clients, ",IF(INDEX(Clients!$G$2:$G$201,MATCH($B42,Clients!$A$2:$A$201,0))="","producteur ou détenteur (onglet Clients), ","")))&amp;IF($C42="","dénomination (3.A), ","")&amp;IF($D42="","triés ou collectés conjointement, ",IF(AND($D42="Triés",COUNTIF($E42:$L42,"Oui")&lt;&gt;1),"un seul flux coché si triés, ",IF(AND($D42&lt;&gt;"Triés",COUNTIF($E42:$L42,"Oui")&lt;2),"au moins deux flux si collectés conjointement, ","")))&amp;IF(AND($D42="Collectés conjointement",$L42="Oui"),"plâtre interdit en mélange, ","")&amp;IF(OR($M42="",$P42="",$R42=""),"quantités 4.A, 4.B/4.C et 4.D, ",IF(AND(ISNUMBER($M42),ISNUMBER($P42),ISNUMBER($R42)),IF(OR($M42&lt;&gt;ROUND($M42,0),$P42&lt;&gt;ROUND($P42,0),$R42&lt;&gt;ROUND($R42,0)),"tonnes sans décimale, ","")&amp;IF($P42&lt;&gt;$M42-$R42,"bilan des masses (4.B/4.C = 4.A - 4.D), ",""),"quantités en nombres, "))&amp;IF(OR($N42="",$Q42="",$S42=""),"pesées ou estimées, ","")&amp;IF($O42="","case 4.B ou 4.C, ","")&amp;IF($A42="","",IF(ABS($V42-100)&gt;0.05,"répartition du cadre 5 à "&amp;ROUND($V42,1)&amp;" % au lieu de 100 %, ",""))&amp;IF($T42="","date de signature, ","")&amp;IF('Émetteur'!$B$17&lt;&gt;"Complet","onglet Émetteur, ",""))=0,"Prête","À corriger : "&amp;LEFT(IF($A42="","n°, ",IF(COUNTIF(Attestations!$A$2:$A$101,$A42)&gt;1,"n° en double, ",""))&amp;IF($B42="","client, ",IF(COUNTIF(Clients!$A$2:$A$201,$B42)=0,"client absent de l'onglet Clients, ",IF(INDEX(Clients!$G$2:$G$201,MATCH($B42,Clients!$A$2:$A$201,0))="","producteur ou détenteur (onglet Clients), ","")))&amp;IF($C42="","dénomination (3.A), ","")&amp;IF($D42="","triés ou collectés conjointement, ",IF(AND($D42="Triés",COUNTIF($E42:$L42,"Oui")&lt;&gt;1),"un seul flux coché si triés, ",IF(AND($D42&lt;&gt;"Triés",COUNTIF($E42:$L42,"Oui")&lt;2),"au moins deux flux si collectés conjointement, ","")))&amp;IF(AND($D42="Collectés conjointement",$L42="Oui"),"plâtre interdit en mélange, ","")&amp;IF(OR($M42="",$P42="",$R42=""),"quantités 4.A, 4.B/4.C et 4.D, ",IF(AND(ISNUMBER($M42),ISNUMBER($P42),ISNUMBER($R42)),IF(OR($M42&lt;&gt;ROUND($M42,0),$P42&lt;&gt;ROUND($P42,0),$R42&lt;&gt;ROUND($R42,0)),"tonnes sans décimale, ","")&amp;IF($P42&lt;&gt;$M42-$R42,"bilan des masses (4.B/4.C = 4.A - 4.D), ",""),"quantités en nombres, "))&amp;IF(OR($N42="",$Q42="",$S42=""),"pesées ou estimées, ","")&amp;IF($O42="","case 4.B ou 4.C, ","")&amp;IF($A42="","",IF(ABS($V42-100)&gt;0.05,"répartition du cadre 5 à "&amp;ROUND($V42,1)&amp;" % au lieu de 100 %, ",""))&amp;IF($T42="","date de signature, ","")&amp;IF('Émetteur'!$B$17&lt;&gt;"Complet","onglet Émetteur, ",""),LEN(IF($A42="","n°, ",IF(COUNTIF(Attestations!$A$2:$A$101,$A42)&gt;1,"n° en double, ",""))&amp;IF($B42="","client, ",IF(COUNTIF(Clients!$A$2:$A$201,$B42)=0,"client absent de l'onglet Clients, ",IF(INDEX(Clients!$G$2:$G$201,MATCH($B42,Clients!$A$2:$A$201,0))="","producteur ou détenteur (onglet Clients), ","")))&amp;IF($C42="","dénomination (3.A), ","")&amp;IF($D42="","triés ou collectés conjointement, ",IF(AND($D42="Triés",COUNTIF($E42:$L42,"Oui")&lt;&gt;1),"un seul flux coché si triés, ",IF(AND($D42&lt;&gt;"Triés",COUNTIF($E42:$L42,"Oui")&lt;2),"au moins deux flux si collectés conjointement, ","")))&amp;IF(AND($D42="Collectés conjointement",$L42="Oui"),"plâtre interdit en mélange, ","")&amp;IF(OR($M42="",$P42="",$R42=""),"quantités 4.A, 4.B/4.C et 4.D, ",IF(AND(ISNUMBER($M42),ISNUMBER($P42),ISNUMBER($R42)),IF(OR($M42&lt;&gt;ROUND($M42,0),$P42&lt;&gt;ROUND($P42,0),$R42&lt;&gt;ROUND($R42,0)),"tonnes sans décimale, ","")&amp;IF($P42&lt;&gt;$M42-$R42,"bilan des masses (4.B/4.C = 4.A - 4.D), ",""),"quantités en nombres, "))&amp;IF(OR($N42="",$Q42="",$S42=""),"pesées ou estimées, ","")&amp;IF($O42="","case 4.B ou 4.C, ","")&amp;IF($A42="","",IF(ABS($V42-100)&gt;0.05,"répartition du cadre 5 à "&amp;ROUND($V42,1)&amp;" % au lieu de 100 %, ",""))&amp;IF($T42="","date de signature, ","")&amp;IF('Émetteur'!$B$17&lt;&gt;"Complet","onglet Émetteur, ",""))-2)))</f>
      </c>
    </row>
    <row r="43" spans="1:23" x14ac:dyDescent="0.25">
      <c r="A43" s="7"/>
      <c r="B43" s="7"/>
      <c r="C43" s="7"/>
      <c r="D43" s="7"/>
      <c r="E43" s="13"/>
      <c r="F43" s="13"/>
      <c r="G43" s="13"/>
      <c r="H43" s="13"/>
      <c r="I43" s="13"/>
      <c r="J43" s="13"/>
      <c r="K43" s="13"/>
      <c r="L43" s="13"/>
      <c r="M43" s="13"/>
      <c r="N43" s="7"/>
      <c r="O43" s="7"/>
      <c r="P43" s="13"/>
      <c r="Q43" s="7"/>
      <c r="R43" s="13"/>
      <c r="S43" s="7"/>
      <c r="T43" s="9"/>
      <c r="U43" s="7"/>
      <c r="V43" s="14">
        <f>IF($A43="","",SUMIF(Destinations!$A$2:$A$401,$A43,Destinations!$E$2:$E$401))</f>
      </c>
      <c r="W43" s="15">
        <f>IF(AND($A43="",$B43=""),"",IF(LEN(IF($A43="","n°, ",IF(COUNTIF(Attestations!$A$2:$A$101,$A43)&gt;1,"n° en double, ",""))&amp;IF($B43="","client, ",IF(COUNTIF(Clients!$A$2:$A$201,$B43)=0,"client absent de l'onglet Clients, ",IF(INDEX(Clients!$G$2:$G$201,MATCH($B43,Clients!$A$2:$A$201,0))="","producteur ou détenteur (onglet Clients), ","")))&amp;IF($C43="","dénomination (3.A), ","")&amp;IF($D43="","triés ou collectés conjointement, ",IF(AND($D43="Triés",COUNTIF($E43:$L43,"Oui")&lt;&gt;1),"un seul flux coché si triés, ",IF(AND($D43&lt;&gt;"Triés",COUNTIF($E43:$L43,"Oui")&lt;2),"au moins deux flux si collectés conjointement, ","")))&amp;IF(AND($D43="Collectés conjointement",$L43="Oui"),"plâtre interdit en mélange, ","")&amp;IF(OR($M43="",$P43="",$R43=""),"quantités 4.A, 4.B/4.C et 4.D, ",IF(AND(ISNUMBER($M43),ISNUMBER($P43),ISNUMBER($R43)),IF(OR($M43&lt;&gt;ROUND($M43,0),$P43&lt;&gt;ROUND($P43,0),$R43&lt;&gt;ROUND($R43,0)),"tonnes sans décimale, ","")&amp;IF($P43&lt;&gt;$M43-$R43,"bilan des masses (4.B/4.C = 4.A - 4.D), ",""),"quantités en nombres, "))&amp;IF(OR($N43="",$Q43="",$S43=""),"pesées ou estimées, ","")&amp;IF($O43="","case 4.B ou 4.C, ","")&amp;IF($A43="","",IF(ABS($V43-100)&gt;0.05,"répartition du cadre 5 à "&amp;ROUND($V43,1)&amp;" % au lieu de 100 %, ",""))&amp;IF($T43="","date de signature, ","")&amp;IF('Émetteur'!$B$17&lt;&gt;"Complet","onglet Émetteur, ",""))=0,"Prête","À corriger : "&amp;LEFT(IF($A43="","n°, ",IF(COUNTIF(Attestations!$A$2:$A$101,$A43)&gt;1,"n° en double, ",""))&amp;IF($B43="","client, ",IF(COUNTIF(Clients!$A$2:$A$201,$B43)=0,"client absent de l'onglet Clients, ",IF(INDEX(Clients!$G$2:$G$201,MATCH($B43,Clients!$A$2:$A$201,0))="","producteur ou détenteur (onglet Clients), ","")))&amp;IF($C43="","dénomination (3.A), ","")&amp;IF($D43="","triés ou collectés conjointement, ",IF(AND($D43="Triés",COUNTIF($E43:$L43,"Oui")&lt;&gt;1),"un seul flux coché si triés, ",IF(AND($D43&lt;&gt;"Triés",COUNTIF($E43:$L43,"Oui")&lt;2),"au moins deux flux si collectés conjointement, ","")))&amp;IF(AND($D43="Collectés conjointement",$L43="Oui"),"plâtre interdit en mélange, ","")&amp;IF(OR($M43="",$P43="",$R43=""),"quantités 4.A, 4.B/4.C et 4.D, ",IF(AND(ISNUMBER($M43),ISNUMBER($P43),ISNUMBER($R43)),IF(OR($M43&lt;&gt;ROUND($M43,0),$P43&lt;&gt;ROUND($P43,0),$R43&lt;&gt;ROUND($R43,0)),"tonnes sans décimale, ","")&amp;IF($P43&lt;&gt;$M43-$R43,"bilan des masses (4.B/4.C = 4.A - 4.D), ",""),"quantités en nombres, "))&amp;IF(OR($N43="",$Q43="",$S43=""),"pesées ou estimées, ","")&amp;IF($O43="","case 4.B ou 4.C, ","")&amp;IF($A43="","",IF(ABS($V43-100)&gt;0.05,"répartition du cadre 5 à "&amp;ROUND($V43,1)&amp;" % au lieu de 100 %, ",""))&amp;IF($T43="","date de signature, ","")&amp;IF('Émetteur'!$B$17&lt;&gt;"Complet","onglet Émetteur, ",""),LEN(IF($A43="","n°, ",IF(COUNTIF(Attestations!$A$2:$A$101,$A43)&gt;1,"n° en double, ",""))&amp;IF($B43="","client, ",IF(COUNTIF(Clients!$A$2:$A$201,$B43)=0,"client absent de l'onglet Clients, ",IF(INDEX(Clients!$G$2:$G$201,MATCH($B43,Clients!$A$2:$A$201,0))="","producteur ou détenteur (onglet Clients), ","")))&amp;IF($C43="","dénomination (3.A), ","")&amp;IF($D43="","triés ou collectés conjointement, ",IF(AND($D43="Triés",COUNTIF($E43:$L43,"Oui")&lt;&gt;1),"un seul flux coché si triés, ",IF(AND($D43&lt;&gt;"Triés",COUNTIF($E43:$L43,"Oui")&lt;2),"au moins deux flux si collectés conjointement, ","")))&amp;IF(AND($D43="Collectés conjointement",$L43="Oui"),"plâtre interdit en mélange, ","")&amp;IF(OR($M43="",$P43="",$R43=""),"quantités 4.A, 4.B/4.C et 4.D, ",IF(AND(ISNUMBER($M43),ISNUMBER($P43),ISNUMBER($R43)),IF(OR($M43&lt;&gt;ROUND($M43,0),$P43&lt;&gt;ROUND($P43,0),$R43&lt;&gt;ROUND($R43,0)),"tonnes sans décimale, ","")&amp;IF($P43&lt;&gt;$M43-$R43,"bilan des masses (4.B/4.C = 4.A - 4.D), ",""),"quantités en nombres, "))&amp;IF(OR($N43="",$Q43="",$S43=""),"pesées ou estimées, ","")&amp;IF($O43="","case 4.B ou 4.C, ","")&amp;IF($A43="","",IF(ABS($V43-100)&gt;0.05,"répartition du cadre 5 à "&amp;ROUND($V43,1)&amp;" % au lieu de 100 %, ",""))&amp;IF($T43="","date de signature, ","")&amp;IF('Émetteur'!$B$17&lt;&gt;"Complet","onglet Émetteur, ",""))-2)))</f>
      </c>
    </row>
    <row r="44" spans="1:23" x14ac:dyDescent="0.25">
      <c r="A44" s="7"/>
      <c r="B44" s="7"/>
      <c r="C44" s="7"/>
      <c r="D44" s="7"/>
      <c r="E44" s="13"/>
      <c r="F44" s="13"/>
      <c r="G44" s="13"/>
      <c r="H44" s="13"/>
      <c r="I44" s="13"/>
      <c r="J44" s="13"/>
      <c r="K44" s="13"/>
      <c r="L44" s="13"/>
      <c r="M44" s="13"/>
      <c r="N44" s="7"/>
      <c r="O44" s="7"/>
      <c r="P44" s="13"/>
      <c r="Q44" s="7"/>
      <c r="R44" s="13"/>
      <c r="S44" s="7"/>
      <c r="T44" s="9"/>
      <c r="U44" s="7"/>
      <c r="V44" s="14">
        <f>IF($A44="","",SUMIF(Destinations!$A$2:$A$401,$A44,Destinations!$E$2:$E$401))</f>
      </c>
      <c r="W44" s="15">
        <f>IF(AND($A44="",$B44=""),"",IF(LEN(IF($A44="","n°, ",IF(COUNTIF(Attestations!$A$2:$A$101,$A44)&gt;1,"n° en double, ",""))&amp;IF($B44="","client, ",IF(COUNTIF(Clients!$A$2:$A$201,$B44)=0,"client absent de l'onglet Clients, ",IF(INDEX(Clients!$G$2:$G$201,MATCH($B44,Clients!$A$2:$A$201,0))="","producteur ou détenteur (onglet Clients), ","")))&amp;IF($C44="","dénomination (3.A), ","")&amp;IF($D44="","triés ou collectés conjointement, ",IF(AND($D44="Triés",COUNTIF($E44:$L44,"Oui")&lt;&gt;1),"un seul flux coché si triés, ",IF(AND($D44&lt;&gt;"Triés",COUNTIF($E44:$L44,"Oui")&lt;2),"au moins deux flux si collectés conjointement, ","")))&amp;IF(AND($D44="Collectés conjointement",$L44="Oui"),"plâtre interdit en mélange, ","")&amp;IF(OR($M44="",$P44="",$R44=""),"quantités 4.A, 4.B/4.C et 4.D, ",IF(AND(ISNUMBER($M44),ISNUMBER($P44),ISNUMBER($R44)),IF(OR($M44&lt;&gt;ROUND($M44,0),$P44&lt;&gt;ROUND($P44,0),$R44&lt;&gt;ROUND($R44,0)),"tonnes sans décimale, ","")&amp;IF($P44&lt;&gt;$M44-$R44,"bilan des masses (4.B/4.C = 4.A - 4.D), ",""),"quantités en nombres, "))&amp;IF(OR($N44="",$Q44="",$S44=""),"pesées ou estimées, ","")&amp;IF($O44="","case 4.B ou 4.C, ","")&amp;IF($A44="","",IF(ABS($V44-100)&gt;0.05,"répartition du cadre 5 à "&amp;ROUND($V44,1)&amp;" % au lieu de 100 %, ",""))&amp;IF($T44="","date de signature, ","")&amp;IF('Émetteur'!$B$17&lt;&gt;"Complet","onglet Émetteur, ",""))=0,"Prête","À corriger : "&amp;LEFT(IF($A44="","n°, ",IF(COUNTIF(Attestations!$A$2:$A$101,$A44)&gt;1,"n° en double, ",""))&amp;IF($B44="","client, ",IF(COUNTIF(Clients!$A$2:$A$201,$B44)=0,"client absent de l'onglet Clients, ",IF(INDEX(Clients!$G$2:$G$201,MATCH($B44,Clients!$A$2:$A$201,0))="","producteur ou détenteur (onglet Clients), ","")))&amp;IF($C44="","dénomination (3.A), ","")&amp;IF($D44="","triés ou collectés conjointement, ",IF(AND($D44="Triés",COUNTIF($E44:$L44,"Oui")&lt;&gt;1),"un seul flux coché si triés, ",IF(AND($D44&lt;&gt;"Triés",COUNTIF($E44:$L44,"Oui")&lt;2),"au moins deux flux si collectés conjointement, ","")))&amp;IF(AND($D44="Collectés conjointement",$L44="Oui"),"plâtre interdit en mélange, ","")&amp;IF(OR($M44="",$P44="",$R44=""),"quantités 4.A, 4.B/4.C et 4.D, ",IF(AND(ISNUMBER($M44),ISNUMBER($P44),ISNUMBER($R44)),IF(OR($M44&lt;&gt;ROUND($M44,0),$P44&lt;&gt;ROUND($P44,0),$R44&lt;&gt;ROUND($R44,0)),"tonnes sans décimale, ","")&amp;IF($P44&lt;&gt;$M44-$R44,"bilan des masses (4.B/4.C = 4.A - 4.D), ",""),"quantités en nombres, "))&amp;IF(OR($N44="",$Q44="",$S44=""),"pesées ou estimées, ","")&amp;IF($O44="","case 4.B ou 4.C, ","")&amp;IF($A44="","",IF(ABS($V44-100)&gt;0.05,"répartition du cadre 5 à "&amp;ROUND($V44,1)&amp;" % au lieu de 100 %, ",""))&amp;IF($T44="","date de signature, ","")&amp;IF('Émetteur'!$B$17&lt;&gt;"Complet","onglet Émetteur, ",""),LEN(IF($A44="","n°, ",IF(COUNTIF(Attestations!$A$2:$A$101,$A44)&gt;1,"n° en double, ",""))&amp;IF($B44="","client, ",IF(COUNTIF(Clients!$A$2:$A$201,$B44)=0,"client absent de l'onglet Clients, ",IF(INDEX(Clients!$G$2:$G$201,MATCH($B44,Clients!$A$2:$A$201,0))="","producteur ou détenteur (onglet Clients), ","")))&amp;IF($C44="","dénomination (3.A), ","")&amp;IF($D44="","triés ou collectés conjointement, ",IF(AND($D44="Triés",COUNTIF($E44:$L44,"Oui")&lt;&gt;1),"un seul flux coché si triés, ",IF(AND($D44&lt;&gt;"Triés",COUNTIF($E44:$L44,"Oui")&lt;2),"au moins deux flux si collectés conjointement, ","")))&amp;IF(AND($D44="Collectés conjointement",$L44="Oui"),"plâtre interdit en mélange, ","")&amp;IF(OR($M44="",$P44="",$R44=""),"quantités 4.A, 4.B/4.C et 4.D, ",IF(AND(ISNUMBER($M44),ISNUMBER($P44),ISNUMBER($R44)),IF(OR($M44&lt;&gt;ROUND($M44,0),$P44&lt;&gt;ROUND($P44,0),$R44&lt;&gt;ROUND($R44,0)),"tonnes sans décimale, ","")&amp;IF($P44&lt;&gt;$M44-$R44,"bilan des masses (4.B/4.C = 4.A - 4.D), ",""),"quantités en nombres, "))&amp;IF(OR($N44="",$Q44="",$S44=""),"pesées ou estimées, ","")&amp;IF($O44="","case 4.B ou 4.C, ","")&amp;IF($A44="","",IF(ABS($V44-100)&gt;0.05,"répartition du cadre 5 à "&amp;ROUND($V44,1)&amp;" % au lieu de 100 %, ",""))&amp;IF($T44="","date de signature, ","")&amp;IF('Émetteur'!$B$17&lt;&gt;"Complet","onglet Émetteur, ",""))-2)))</f>
      </c>
    </row>
    <row r="45" spans="1:23" x14ac:dyDescent="0.25">
      <c r="A45" s="7"/>
      <c r="B45" s="7"/>
      <c r="C45" s="7"/>
      <c r="D45" s="7"/>
      <c r="E45" s="13"/>
      <c r="F45" s="13"/>
      <c r="G45" s="13"/>
      <c r="H45" s="13"/>
      <c r="I45" s="13"/>
      <c r="J45" s="13"/>
      <c r="K45" s="13"/>
      <c r="L45" s="13"/>
      <c r="M45" s="13"/>
      <c r="N45" s="7"/>
      <c r="O45" s="7"/>
      <c r="P45" s="13"/>
      <c r="Q45" s="7"/>
      <c r="R45" s="13"/>
      <c r="S45" s="7"/>
      <c r="T45" s="9"/>
      <c r="U45" s="7"/>
      <c r="V45" s="14">
        <f>IF($A45="","",SUMIF(Destinations!$A$2:$A$401,$A45,Destinations!$E$2:$E$401))</f>
      </c>
      <c r="W45" s="15">
        <f>IF(AND($A45="",$B45=""),"",IF(LEN(IF($A45="","n°, ",IF(COUNTIF(Attestations!$A$2:$A$101,$A45)&gt;1,"n° en double, ",""))&amp;IF($B45="","client, ",IF(COUNTIF(Clients!$A$2:$A$201,$B45)=0,"client absent de l'onglet Clients, ",IF(INDEX(Clients!$G$2:$G$201,MATCH($B45,Clients!$A$2:$A$201,0))="","producteur ou détenteur (onglet Clients), ","")))&amp;IF($C45="","dénomination (3.A), ","")&amp;IF($D45="","triés ou collectés conjointement, ",IF(AND($D45="Triés",COUNTIF($E45:$L45,"Oui")&lt;&gt;1),"un seul flux coché si triés, ",IF(AND($D45&lt;&gt;"Triés",COUNTIF($E45:$L45,"Oui")&lt;2),"au moins deux flux si collectés conjointement, ","")))&amp;IF(AND($D45="Collectés conjointement",$L45="Oui"),"plâtre interdit en mélange, ","")&amp;IF(OR($M45="",$P45="",$R45=""),"quantités 4.A, 4.B/4.C et 4.D, ",IF(AND(ISNUMBER($M45),ISNUMBER($P45),ISNUMBER($R45)),IF(OR($M45&lt;&gt;ROUND($M45,0),$P45&lt;&gt;ROUND($P45,0),$R45&lt;&gt;ROUND($R45,0)),"tonnes sans décimale, ","")&amp;IF($P45&lt;&gt;$M45-$R45,"bilan des masses (4.B/4.C = 4.A - 4.D), ",""),"quantités en nombres, "))&amp;IF(OR($N45="",$Q45="",$S45=""),"pesées ou estimées, ","")&amp;IF($O45="","case 4.B ou 4.C, ","")&amp;IF($A45="","",IF(ABS($V45-100)&gt;0.05,"répartition du cadre 5 à "&amp;ROUND($V45,1)&amp;" % au lieu de 100 %, ",""))&amp;IF($T45="","date de signature, ","")&amp;IF('Émetteur'!$B$17&lt;&gt;"Complet","onglet Émetteur, ",""))=0,"Prête","À corriger : "&amp;LEFT(IF($A45="","n°, ",IF(COUNTIF(Attestations!$A$2:$A$101,$A45)&gt;1,"n° en double, ",""))&amp;IF($B45="","client, ",IF(COUNTIF(Clients!$A$2:$A$201,$B45)=0,"client absent de l'onglet Clients, ",IF(INDEX(Clients!$G$2:$G$201,MATCH($B45,Clients!$A$2:$A$201,0))="","producteur ou détenteur (onglet Clients), ","")))&amp;IF($C45="","dénomination (3.A), ","")&amp;IF($D45="","triés ou collectés conjointement, ",IF(AND($D45="Triés",COUNTIF($E45:$L45,"Oui")&lt;&gt;1),"un seul flux coché si triés, ",IF(AND($D45&lt;&gt;"Triés",COUNTIF($E45:$L45,"Oui")&lt;2),"au moins deux flux si collectés conjointement, ","")))&amp;IF(AND($D45="Collectés conjointement",$L45="Oui"),"plâtre interdit en mélange, ","")&amp;IF(OR($M45="",$P45="",$R45=""),"quantités 4.A, 4.B/4.C et 4.D, ",IF(AND(ISNUMBER($M45),ISNUMBER($P45),ISNUMBER($R45)),IF(OR($M45&lt;&gt;ROUND($M45,0),$P45&lt;&gt;ROUND($P45,0),$R45&lt;&gt;ROUND($R45,0)),"tonnes sans décimale, ","")&amp;IF($P45&lt;&gt;$M45-$R45,"bilan des masses (4.B/4.C = 4.A - 4.D), ",""),"quantités en nombres, "))&amp;IF(OR($N45="",$Q45="",$S45=""),"pesées ou estimées, ","")&amp;IF($O45="","case 4.B ou 4.C, ","")&amp;IF($A45="","",IF(ABS($V45-100)&gt;0.05,"répartition du cadre 5 à "&amp;ROUND($V45,1)&amp;" % au lieu de 100 %, ",""))&amp;IF($T45="","date de signature, ","")&amp;IF('Émetteur'!$B$17&lt;&gt;"Complet","onglet Émetteur, ",""),LEN(IF($A45="","n°, ",IF(COUNTIF(Attestations!$A$2:$A$101,$A45)&gt;1,"n° en double, ",""))&amp;IF($B45="","client, ",IF(COUNTIF(Clients!$A$2:$A$201,$B45)=0,"client absent de l'onglet Clients, ",IF(INDEX(Clients!$G$2:$G$201,MATCH($B45,Clients!$A$2:$A$201,0))="","producteur ou détenteur (onglet Clients), ","")))&amp;IF($C45="","dénomination (3.A), ","")&amp;IF($D45="","triés ou collectés conjointement, ",IF(AND($D45="Triés",COUNTIF($E45:$L45,"Oui")&lt;&gt;1),"un seul flux coché si triés, ",IF(AND($D45&lt;&gt;"Triés",COUNTIF($E45:$L45,"Oui")&lt;2),"au moins deux flux si collectés conjointement, ","")))&amp;IF(AND($D45="Collectés conjointement",$L45="Oui"),"plâtre interdit en mélange, ","")&amp;IF(OR($M45="",$P45="",$R45=""),"quantités 4.A, 4.B/4.C et 4.D, ",IF(AND(ISNUMBER($M45),ISNUMBER($P45),ISNUMBER($R45)),IF(OR($M45&lt;&gt;ROUND($M45,0),$P45&lt;&gt;ROUND($P45,0),$R45&lt;&gt;ROUND($R45,0)),"tonnes sans décimale, ","")&amp;IF($P45&lt;&gt;$M45-$R45,"bilan des masses (4.B/4.C = 4.A - 4.D), ",""),"quantités en nombres, "))&amp;IF(OR($N45="",$Q45="",$S45=""),"pesées ou estimées, ","")&amp;IF($O45="","case 4.B ou 4.C, ","")&amp;IF($A45="","",IF(ABS($V45-100)&gt;0.05,"répartition du cadre 5 à "&amp;ROUND($V45,1)&amp;" % au lieu de 100 %, ",""))&amp;IF($T45="","date de signature, ","")&amp;IF('Émetteur'!$B$17&lt;&gt;"Complet","onglet Émetteur, ",""))-2)))</f>
      </c>
    </row>
    <row r="46" spans="1:23" x14ac:dyDescent="0.25">
      <c r="A46" s="7"/>
      <c r="B46" s="7"/>
      <c r="C46" s="7"/>
      <c r="D46" s="7"/>
      <c r="E46" s="13"/>
      <c r="F46" s="13"/>
      <c r="G46" s="13"/>
      <c r="H46" s="13"/>
      <c r="I46" s="13"/>
      <c r="J46" s="13"/>
      <c r="K46" s="13"/>
      <c r="L46" s="13"/>
      <c r="M46" s="13"/>
      <c r="N46" s="7"/>
      <c r="O46" s="7"/>
      <c r="P46" s="13"/>
      <c r="Q46" s="7"/>
      <c r="R46" s="13"/>
      <c r="S46" s="7"/>
      <c r="T46" s="9"/>
      <c r="U46" s="7"/>
      <c r="V46" s="14">
        <f>IF($A46="","",SUMIF(Destinations!$A$2:$A$401,$A46,Destinations!$E$2:$E$401))</f>
      </c>
      <c r="W46" s="15">
        <f>IF(AND($A46="",$B46=""),"",IF(LEN(IF($A46="","n°, ",IF(COUNTIF(Attestations!$A$2:$A$101,$A46)&gt;1,"n° en double, ",""))&amp;IF($B46="","client, ",IF(COUNTIF(Clients!$A$2:$A$201,$B46)=0,"client absent de l'onglet Clients, ",IF(INDEX(Clients!$G$2:$G$201,MATCH($B46,Clients!$A$2:$A$201,0))="","producteur ou détenteur (onglet Clients), ","")))&amp;IF($C46="","dénomination (3.A), ","")&amp;IF($D46="","triés ou collectés conjointement, ",IF(AND($D46="Triés",COUNTIF($E46:$L46,"Oui")&lt;&gt;1),"un seul flux coché si triés, ",IF(AND($D46&lt;&gt;"Triés",COUNTIF($E46:$L46,"Oui")&lt;2),"au moins deux flux si collectés conjointement, ","")))&amp;IF(AND($D46="Collectés conjointement",$L46="Oui"),"plâtre interdit en mélange, ","")&amp;IF(OR($M46="",$P46="",$R46=""),"quantités 4.A, 4.B/4.C et 4.D, ",IF(AND(ISNUMBER($M46),ISNUMBER($P46),ISNUMBER($R46)),IF(OR($M46&lt;&gt;ROUND($M46,0),$P46&lt;&gt;ROUND($P46,0),$R46&lt;&gt;ROUND($R46,0)),"tonnes sans décimale, ","")&amp;IF($P46&lt;&gt;$M46-$R46,"bilan des masses (4.B/4.C = 4.A - 4.D), ",""),"quantités en nombres, "))&amp;IF(OR($N46="",$Q46="",$S46=""),"pesées ou estimées, ","")&amp;IF($O46="","case 4.B ou 4.C, ","")&amp;IF($A46="","",IF(ABS($V46-100)&gt;0.05,"répartition du cadre 5 à "&amp;ROUND($V46,1)&amp;" % au lieu de 100 %, ",""))&amp;IF($T46="","date de signature, ","")&amp;IF('Émetteur'!$B$17&lt;&gt;"Complet","onglet Émetteur, ",""))=0,"Prête","À corriger : "&amp;LEFT(IF($A46="","n°, ",IF(COUNTIF(Attestations!$A$2:$A$101,$A46)&gt;1,"n° en double, ",""))&amp;IF($B46="","client, ",IF(COUNTIF(Clients!$A$2:$A$201,$B46)=0,"client absent de l'onglet Clients, ",IF(INDEX(Clients!$G$2:$G$201,MATCH($B46,Clients!$A$2:$A$201,0))="","producteur ou détenteur (onglet Clients), ","")))&amp;IF($C46="","dénomination (3.A), ","")&amp;IF($D46="","triés ou collectés conjointement, ",IF(AND($D46="Triés",COUNTIF($E46:$L46,"Oui")&lt;&gt;1),"un seul flux coché si triés, ",IF(AND($D46&lt;&gt;"Triés",COUNTIF($E46:$L46,"Oui")&lt;2),"au moins deux flux si collectés conjointement, ","")))&amp;IF(AND($D46="Collectés conjointement",$L46="Oui"),"plâtre interdit en mélange, ","")&amp;IF(OR($M46="",$P46="",$R46=""),"quantités 4.A, 4.B/4.C et 4.D, ",IF(AND(ISNUMBER($M46),ISNUMBER($P46),ISNUMBER($R46)),IF(OR($M46&lt;&gt;ROUND($M46,0),$P46&lt;&gt;ROUND($P46,0),$R46&lt;&gt;ROUND($R46,0)),"tonnes sans décimale, ","")&amp;IF($P46&lt;&gt;$M46-$R46,"bilan des masses (4.B/4.C = 4.A - 4.D), ",""),"quantités en nombres, "))&amp;IF(OR($N46="",$Q46="",$S46=""),"pesées ou estimées, ","")&amp;IF($O46="","case 4.B ou 4.C, ","")&amp;IF($A46="","",IF(ABS($V46-100)&gt;0.05,"répartition du cadre 5 à "&amp;ROUND($V46,1)&amp;" % au lieu de 100 %, ",""))&amp;IF($T46="","date de signature, ","")&amp;IF('Émetteur'!$B$17&lt;&gt;"Complet","onglet Émetteur, ",""),LEN(IF($A46="","n°, ",IF(COUNTIF(Attestations!$A$2:$A$101,$A46)&gt;1,"n° en double, ",""))&amp;IF($B46="","client, ",IF(COUNTIF(Clients!$A$2:$A$201,$B46)=0,"client absent de l'onglet Clients, ",IF(INDEX(Clients!$G$2:$G$201,MATCH($B46,Clients!$A$2:$A$201,0))="","producteur ou détenteur (onglet Clients), ","")))&amp;IF($C46="","dénomination (3.A), ","")&amp;IF($D46="","triés ou collectés conjointement, ",IF(AND($D46="Triés",COUNTIF($E46:$L46,"Oui")&lt;&gt;1),"un seul flux coché si triés, ",IF(AND($D46&lt;&gt;"Triés",COUNTIF($E46:$L46,"Oui")&lt;2),"au moins deux flux si collectés conjointement, ","")))&amp;IF(AND($D46="Collectés conjointement",$L46="Oui"),"plâtre interdit en mélange, ","")&amp;IF(OR($M46="",$P46="",$R46=""),"quantités 4.A, 4.B/4.C et 4.D, ",IF(AND(ISNUMBER($M46),ISNUMBER($P46),ISNUMBER($R46)),IF(OR($M46&lt;&gt;ROUND($M46,0),$P46&lt;&gt;ROUND($P46,0),$R46&lt;&gt;ROUND($R46,0)),"tonnes sans décimale, ","")&amp;IF($P46&lt;&gt;$M46-$R46,"bilan des masses (4.B/4.C = 4.A - 4.D), ",""),"quantités en nombres, "))&amp;IF(OR($N46="",$Q46="",$S46=""),"pesées ou estimées, ","")&amp;IF($O46="","case 4.B ou 4.C, ","")&amp;IF($A46="","",IF(ABS($V46-100)&gt;0.05,"répartition du cadre 5 à "&amp;ROUND($V46,1)&amp;" % au lieu de 100 %, ",""))&amp;IF($T46="","date de signature, ","")&amp;IF('Émetteur'!$B$17&lt;&gt;"Complet","onglet Émetteur, ",""))-2)))</f>
      </c>
    </row>
    <row r="47" spans="1:23" x14ac:dyDescent="0.25">
      <c r="A47" s="7"/>
      <c r="B47" s="7"/>
      <c r="C47" s="7"/>
      <c r="D47" s="7"/>
      <c r="E47" s="13"/>
      <c r="F47" s="13"/>
      <c r="G47" s="13"/>
      <c r="H47" s="13"/>
      <c r="I47" s="13"/>
      <c r="J47" s="13"/>
      <c r="K47" s="13"/>
      <c r="L47" s="13"/>
      <c r="M47" s="13"/>
      <c r="N47" s="7"/>
      <c r="O47" s="7"/>
      <c r="P47" s="13"/>
      <c r="Q47" s="7"/>
      <c r="R47" s="13"/>
      <c r="S47" s="7"/>
      <c r="T47" s="9"/>
      <c r="U47" s="7"/>
      <c r="V47" s="14">
        <f>IF($A47="","",SUMIF(Destinations!$A$2:$A$401,$A47,Destinations!$E$2:$E$401))</f>
      </c>
      <c r="W47" s="15">
        <f>IF(AND($A47="",$B47=""),"",IF(LEN(IF($A47="","n°, ",IF(COUNTIF(Attestations!$A$2:$A$101,$A47)&gt;1,"n° en double, ",""))&amp;IF($B47="","client, ",IF(COUNTIF(Clients!$A$2:$A$201,$B47)=0,"client absent de l'onglet Clients, ",IF(INDEX(Clients!$G$2:$G$201,MATCH($B47,Clients!$A$2:$A$201,0))="","producteur ou détenteur (onglet Clients), ","")))&amp;IF($C47="","dénomination (3.A), ","")&amp;IF($D47="","triés ou collectés conjointement, ",IF(AND($D47="Triés",COUNTIF($E47:$L47,"Oui")&lt;&gt;1),"un seul flux coché si triés, ",IF(AND($D47&lt;&gt;"Triés",COUNTIF($E47:$L47,"Oui")&lt;2),"au moins deux flux si collectés conjointement, ","")))&amp;IF(AND($D47="Collectés conjointement",$L47="Oui"),"plâtre interdit en mélange, ","")&amp;IF(OR($M47="",$P47="",$R47=""),"quantités 4.A, 4.B/4.C et 4.D, ",IF(AND(ISNUMBER($M47),ISNUMBER($P47),ISNUMBER($R47)),IF(OR($M47&lt;&gt;ROUND($M47,0),$P47&lt;&gt;ROUND($P47,0),$R47&lt;&gt;ROUND($R47,0)),"tonnes sans décimale, ","")&amp;IF($P47&lt;&gt;$M47-$R47,"bilan des masses (4.B/4.C = 4.A - 4.D), ",""),"quantités en nombres, "))&amp;IF(OR($N47="",$Q47="",$S47=""),"pesées ou estimées, ","")&amp;IF($O47="","case 4.B ou 4.C, ","")&amp;IF($A47="","",IF(ABS($V47-100)&gt;0.05,"répartition du cadre 5 à "&amp;ROUND($V47,1)&amp;" % au lieu de 100 %, ",""))&amp;IF($T47="","date de signature, ","")&amp;IF('Émetteur'!$B$17&lt;&gt;"Complet","onglet Émetteur, ",""))=0,"Prête","À corriger : "&amp;LEFT(IF($A47="","n°, ",IF(COUNTIF(Attestations!$A$2:$A$101,$A47)&gt;1,"n° en double, ",""))&amp;IF($B47="","client, ",IF(COUNTIF(Clients!$A$2:$A$201,$B47)=0,"client absent de l'onglet Clients, ",IF(INDEX(Clients!$G$2:$G$201,MATCH($B47,Clients!$A$2:$A$201,0))="","producteur ou détenteur (onglet Clients), ","")))&amp;IF($C47="","dénomination (3.A), ","")&amp;IF($D47="","triés ou collectés conjointement, ",IF(AND($D47="Triés",COUNTIF($E47:$L47,"Oui")&lt;&gt;1),"un seul flux coché si triés, ",IF(AND($D47&lt;&gt;"Triés",COUNTIF($E47:$L47,"Oui")&lt;2),"au moins deux flux si collectés conjointement, ","")))&amp;IF(AND($D47="Collectés conjointement",$L47="Oui"),"plâtre interdit en mélange, ","")&amp;IF(OR($M47="",$P47="",$R47=""),"quantités 4.A, 4.B/4.C et 4.D, ",IF(AND(ISNUMBER($M47),ISNUMBER($P47),ISNUMBER($R47)),IF(OR($M47&lt;&gt;ROUND($M47,0),$P47&lt;&gt;ROUND($P47,0),$R47&lt;&gt;ROUND($R47,0)),"tonnes sans décimale, ","")&amp;IF($P47&lt;&gt;$M47-$R47,"bilan des masses (4.B/4.C = 4.A - 4.D), ",""),"quantités en nombres, "))&amp;IF(OR($N47="",$Q47="",$S47=""),"pesées ou estimées, ","")&amp;IF($O47="","case 4.B ou 4.C, ","")&amp;IF($A47="","",IF(ABS($V47-100)&gt;0.05,"répartition du cadre 5 à "&amp;ROUND($V47,1)&amp;" % au lieu de 100 %, ",""))&amp;IF($T47="","date de signature, ","")&amp;IF('Émetteur'!$B$17&lt;&gt;"Complet","onglet Émetteur, ",""),LEN(IF($A47="","n°, ",IF(COUNTIF(Attestations!$A$2:$A$101,$A47)&gt;1,"n° en double, ",""))&amp;IF($B47="","client, ",IF(COUNTIF(Clients!$A$2:$A$201,$B47)=0,"client absent de l'onglet Clients, ",IF(INDEX(Clients!$G$2:$G$201,MATCH($B47,Clients!$A$2:$A$201,0))="","producteur ou détenteur (onglet Clients), ","")))&amp;IF($C47="","dénomination (3.A), ","")&amp;IF($D47="","triés ou collectés conjointement, ",IF(AND($D47="Triés",COUNTIF($E47:$L47,"Oui")&lt;&gt;1),"un seul flux coché si triés, ",IF(AND($D47&lt;&gt;"Triés",COUNTIF($E47:$L47,"Oui")&lt;2),"au moins deux flux si collectés conjointement, ","")))&amp;IF(AND($D47="Collectés conjointement",$L47="Oui"),"plâtre interdit en mélange, ","")&amp;IF(OR($M47="",$P47="",$R47=""),"quantités 4.A, 4.B/4.C et 4.D, ",IF(AND(ISNUMBER($M47),ISNUMBER($P47),ISNUMBER($R47)),IF(OR($M47&lt;&gt;ROUND($M47,0),$P47&lt;&gt;ROUND($P47,0),$R47&lt;&gt;ROUND($R47,0)),"tonnes sans décimale, ","")&amp;IF($P47&lt;&gt;$M47-$R47,"bilan des masses (4.B/4.C = 4.A - 4.D), ",""),"quantités en nombres, "))&amp;IF(OR($N47="",$Q47="",$S47=""),"pesées ou estimées, ","")&amp;IF($O47="","case 4.B ou 4.C, ","")&amp;IF($A47="","",IF(ABS($V47-100)&gt;0.05,"répartition du cadre 5 à "&amp;ROUND($V47,1)&amp;" % au lieu de 100 %, ",""))&amp;IF($T47="","date de signature, ","")&amp;IF('Émetteur'!$B$17&lt;&gt;"Complet","onglet Émetteur, ",""))-2)))</f>
      </c>
    </row>
    <row r="48" spans="1:23" x14ac:dyDescent="0.25">
      <c r="A48" s="7"/>
      <c r="B48" s="7"/>
      <c r="C48" s="7"/>
      <c r="D48" s="7"/>
      <c r="E48" s="13"/>
      <c r="F48" s="13"/>
      <c r="G48" s="13"/>
      <c r="H48" s="13"/>
      <c r="I48" s="13"/>
      <c r="J48" s="13"/>
      <c r="K48" s="13"/>
      <c r="L48" s="13"/>
      <c r="M48" s="13"/>
      <c r="N48" s="7"/>
      <c r="O48" s="7"/>
      <c r="P48" s="13"/>
      <c r="Q48" s="7"/>
      <c r="R48" s="13"/>
      <c r="S48" s="7"/>
      <c r="T48" s="9"/>
      <c r="U48" s="7"/>
      <c r="V48" s="14">
        <f>IF($A48="","",SUMIF(Destinations!$A$2:$A$401,$A48,Destinations!$E$2:$E$401))</f>
      </c>
      <c r="W48" s="15">
        <f>IF(AND($A48="",$B48=""),"",IF(LEN(IF($A48="","n°, ",IF(COUNTIF(Attestations!$A$2:$A$101,$A48)&gt;1,"n° en double, ",""))&amp;IF($B48="","client, ",IF(COUNTIF(Clients!$A$2:$A$201,$B48)=0,"client absent de l'onglet Clients, ",IF(INDEX(Clients!$G$2:$G$201,MATCH($B48,Clients!$A$2:$A$201,0))="","producteur ou détenteur (onglet Clients), ","")))&amp;IF($C48="","dénomination (3.A), ","")&amp;IF($D48="","triés ou collectés conjointement, ",IF(AND($D48="Triés",COUNTIF($E48:$L48,"Oui")&lt;&gt;1),"un seul flux coché si triés, ",IF(AND($D48&lt;&gt;"Triés",COUNTIF($E48:$L48,"Oui")&lt;2),"au moins deux flux si collectés conjointement, ","")))&amp;IF(AND($D48="Collectés conjointement",$L48="Oui"),"plâtre interdit en mélange, ","")&amp;IF(OR($M48="",$P48="",$R48=""),"quantités 4.A, 4.B/4.C et 4.D, ",IF(AND(ISNUMBER($M48),ISNUMBER($P48),ISNUMBER($R48)),IF(OR($M48&lt;&gt;ROUND($M48,0),$P48&lt;&gt;ROUND($P48,0),$R48&lt;&gt;ROUND($R48,0)),"tonnes sans décimale, ","")&amp;IF($P48&lt;&gt;$M48-$R48,"bilan des masses (4.B/4.C = 4.A - 4.D), ",""),"quantités en nombres, "))&amp;IF(OR($N48="",$Q48="",$S48=""),"pesées ou estimées, ","")&amp;IF($O48="","case 4.B ou 4.C, ","")&amp;IF($A48="","",IF(ABS($V48-100)&gt;0.05,"répartition du cadre 5 à "&amp;ROUND($V48,1)&amp;" % au lieu de 100 %, ",""))&amp;IF($T48="","date de signature, ","")&amp;IF('Émetteur'!$B$17&lt;&gt;"Complet","onglet Émetteur, ",""))=0,"Prête","À corriger : "&amp;LEFT(IF($A48="","n°, ",IF(COUNTIF(Attestations!$A$2:$A$101,$A48)&gt;1,"n° en double, ",""))&amp;IF($B48="","client, ",IF(COUNTIF(Clients!$A$2:$A$201,$B48)=0,"client absent de l'onglet Clients, ",IF(INDEX(Clients!$G$2:$G$201,MATCH($B48,Clients!$A$2:$A$201,0))="","producteur ou détenteur (onglet Clients), ","")))&amp;IF($C48="","dénomination (3.A), ","")&amp;IF($D48="","triés ou collectés conjointement, ",IF(AND($D48="Triés",COUNTIF($E48:$L48,"Oui")&lt;&gt;1),"un seul flux coché si triés, ",IF(AND($D48&lt;&gt;"Triés",COUNTIF($E48:$L48,"Oui")&lt;2),"au moins deux flux si collectés conjointement, ","")))&amp;IF(AND($D48="Collectés conjointement",$L48="Oui"),"plâtre interdit en mélange, ","")&amp;IF(OR($M48="",$P48="",$R48=""),"quantités 4.A, 4.B/4.C et 4.D, ",IF(AND(ISNUMBER($M48),ISNUMBER($P48),ISNUMBER($R48)),IF(OR($M48&lt;&gt;ROUND($M48,0),$P48&lt;&gt;ROUND($P48,0),$R48&lt;&gt;ROUND($R48,0)),"tonnes sans décimale, ","")&amp;IF($P48&lt;&gt;$M48-$R48,"bilan des masses (4.B/4.C = 4.A - 4.D), ",""),"quantités en nombres, "))&amp;IF(OR($N48="",$Q48="",$S48=""),"pesées ou estimées, ","")&amp;IF($O48="","case 4.B ou 4.C, ","")&amp;IF($A48="","",IF(ABS($V48-100)&gt;0.05,"répartition du cadre 5 à "&amp;ROUND($V48,1)&amp;" % au lieu de 100 %, ",""))&amp;IF($T48="","date de signature, ","")&amp;IF('Émetteur'!$B$17&lt;&gt;"Complet","onglet Émetteur, ",""),LEN(IF($A48="","n°, ",IF(COUNTIF(Attestations!$A$2:$A$101,$A48)&gt;1,"n° en double, ",""))&amp;IF($B48="","client, ",IF(COUNTIF(Clients!$A$2:$A$201,$B48)=0,"client absent de l'onglet Clients, ",IF(INDEX(Clients!$G$2:$G$201,MATCH($B48,Clients!$A$2:$A$201,0))="","producteur ou détenteur (onglet Clients), ","")))&amp;IF($C48="","dénomination (3.A), ","")&amp;IF($D48="","triés ou collectés conjointement, ",IF(AND($D48="Triés",COUNTIF($E48:$L48,"Oui")&lt;&gt;1),"un seul flux coché si triés, ",IF(AND($D48&lt;&gt;"Triés",COUNTIF($E48:$L48,"Oui")&lt;2),"au moins deux flux si collectés conjointement, ","")))&amp;IF(AND($D48="Collectés conjointement",$L48="Oui"),"plâtre interdit en mélange, ","")&amp;IF(OR($M48="",$P48="",$R48=""),"quantités 4.A, 4.B/4.C et 4.D, ",IF(AND(ISNUMBER($M48),ISNUMBER($P48),ISNUMBER($R48)),IF(OR($M48&lt;&gt;ROUND($M48,0),$P48&lt;&gt;ROUND($P48,0),$R48&lt;&gt;ROUND($R48,0)),"tonnes sans décimale, ","")&amp;IF($P48&lt;&gt;$M48-$R48,"bilan des masses (4.B/4.C = 4.A - 4.D), ",""),"quantités en nombres, "))&amp;IF(OR($N48="",$Q48="",$S48=""),"pesées ou estimées, ","")&amp;IF($O48="","case 4.B ou 4.C, ","")&amp;IF($A48="","",IF(ABS($V48-100)&gt;0.05,"répartition du cadre 5 à "&amp;ROUND($V48,1)&amp;" % au lieu de 100 %, ",""))&amp;IF($T48="","date de signature, ","")&amp;IF('Émetteur'!$B$17&lt;&gt;"Complet","onglet Émetteur, ",""))-2)))</f>
      </c>
    </row>
    <row r="49" spans="1:23" x14ac:dyDescent="0.25">
      <c r="A49" s="7"/>
      <c r="B49" s="7"/>
      <c r="C49" s="7"/>
      <c r="D49" s="7"/>
      <c r="E49" s="13"/>
      <c r="F49" s="13"/>
      <c r="G49" s="13"/>
      <c r="H49" s="13"/>
      <c r="I49" s="13"/>
      <c r="J49" s="13"/>
      <c r="K49" s="13"/>
      <c r="L49" s="13"/>
      <c r="M49" s="13"/>
      <c r="N49" s="7"/>
      <c r="O49" s="7"/>
      <c r="P49" s="13"/>
      <c r="Q49" s="7"/>
      <c r="R49" s="13"/>
      <c r="S49" s="7"/>
      <c r="T49" s="9"/>
      <c r="U49" s="7"/>
      <c r="V49" s="14">
        <f>IF($A49="","",SUMIF(Destinations!$A$2:$A$401,$A49,Destinations!$E$2:$E$401))</f>
      </c>
      <c r="W49" s="15">
        <f>IF(AND($A49="",$B49=""),"",IF(LEN(IF($A49="","n°, ",IF(COUNTIF(Attestations!$A$2:$A$101,$A49)&gt;1,"n° en double, ",""))&amp;IF($B49="","client, ",IF(COUNTIF(Clients!$A$2:$A$201,$B49)=0,"client absent de l'onglet Clients, ",IF(INDEX(Clients!$G$2:$G$201,MATCH($B49,Clients!$A$2:$A$201,0))="","producteur ou détenteur (onglet Clients), ","")))&amp;IF($C49="","dénomination (3.A), ","")&amp;IF($D49="","triés ou collectés conjointement, ",IF(AND($D49="Triés",COUNTIF($E49:$L49,"Oui")&lt;&gt;1),"un seul flux coché si triés, ",IF(AND($D49&lt;&gt;"Triés",COUNTIF($E49:$L49,"Oui")&lt;2),"au moins deux flux si collectés conjointement, ","")))&amp;IF(AND($D49="Collectés conjointement",$L49="Oui"),"plâtre interdit en mélange, ","")&amp;IF(OR($M49="",$P49="",$R49=""),"quantités 4.A, 4.B/4.C et 4.D, ",IF(AND(ISNUMBER($M49),ISNUMBER($P49),ISNUMBER($R49)),IF(OR($M49&lt;&gt;ROUND($M49,0),$P49&lt;&gt;ROUND($P49,0),$R49&lt;&gt;ROUND($R49,0)),"tonnes sans décimale, ","")&amp;IF($P49&lt;&gt;$M49-$R49,"bilan des masses (4.B/4.C = 4.A - 4.D), ",""),"quantités en nombres, "))&amp;IF(OR($N49="",$Q49="",$S49=""),"pesées ou estimées, ","")&amp;IF($O49="","case 4.B ou 4.C, ","")&amp;IF($A49="","",IF(ABS($V49-100)&gt;0.05,"répartition du cadre 5 à "&amp;ROUND($V49,1)&amp;" % au lieu de 100 %, ",""))&amp;IF($T49="","date de signature, ","")&amp;IF('Émetteur'!$B$17&lt;&gt;"Complet","onglet Émetteur, ",""))=0,"Prête","À corriger : "&amp;LEFT(IF($A49="","n°, ",IF(COUNTIF(Attestations!$A$2:$A$101,$A49)&gt;1,"n° en double, ",""))&amp;IF($B49="","client, ",IF(COUNTIF(Clients!$A$2:$A$201,$B49)=0,"client absent de l'onglet Clients, ",IF(INDEX(Clients!$G$2:$G$201,MATCH($B49,Clients!$A$2:$A$201,0))="","producteur ou détenteur (onglet Clients), ","")))&amp;IF($C49="","dénomination (3.A), ","")&amp;IF($D49="","triés ou collectés conjointement, ",IF(AND($D49="Triés",COUNTIF($E49:$L49,"Oui")&lt;&gt;1),"un seul flux coché si triés, ",IF(AND($D49&lt;&gt;"Triés",COUNTIF($E49:$L49,"Oui")&lt;2),"au moins deux flux si collectés conjointement, ","")))&amp;IF(AND($D49="Collectés conjointement",$L49="Oui"),"plâtre interdit en mélange, ","")&amp;IF(OR($M49="",$P49="",$R49=""),"quantités 4.A, 4.B/4.C et 4.D, ",IF(AND(ISNUMBER($M49),ISNUMBER($P49),ISNUMBER($R49)),IF(OR($M49&lt;&gt;ROUND($M49,0),$P49&lt;&gt;ROUND($P49,0),$R49&lt;&gt;ROUND($R49,0)),"tonnes sans décimale, ","")&amp;IF($P49&lt;&gt;$M49-$R49,"bilan des masses (4.B/4.C = 4.A - 4.D), ",""),"quantités en nombres, "))&amp;IF(OR($N49="",$Q49="",$S49=""),"pesées ou estimées, ","")&amp;IF($O49="","case 4.B ou 4.C, ","")&amp;IF($A49="","",IF(ABS($V49-100)&gt;0.05,"répartition du cadre 5 à "&amp;ROUND($V49,1)&amp;" % au lieu de 100 %, ",""))&amp;IF($T49="","date de signature, ","")&amp;IF('Émetteur'!$B$17&lt;&gt;"Complet","onglet Émetteur, ",""),LEN(IF($A49="","n°, ",IF(COUNTIF(Attestations!$A$2:$A$101,$A49)&gt;1,"n° en double, ",""))&amp;IF($B49="","client, ",IF(COUNTIF(Clients!$A$2:$A$201,$B49)=0,"client absent de l'onglet Clients, ",IF(INDEX(Clients!$G$2:$G$201,MATCH($B49,Clients!$A$2:$A$201,0))="","producteur ou détenteur (onglet Clients), ","")))&amp;IF($C49="","dénomination (3.A), ","")&amp;IF($D49="","triés ou collectés conjointement, ",IF(AND($D49="Triés",COUNTIF($E49:$L49,"Oui")&lt;&gt;1),"un seul flux coché si triés, ",IF(AND($D49&lt;&gt;"Triés",COUNTIF($E49:$L49,"Oui")&lt;2),"au moins deux flux si collectés conjointement, ","")))&amp;IF(AND($D49="Collectés conjointement",$L49="Oui"),"plâtre interdit en mélange, ","")&amp;IF(OR($M49="",$P49="",$R49=""),"quantités 4.A, 4.B/4.C et 4.D, ",IF(AND(ISNUMBER($M49),ISNUMBER($P49),ISNUMBER($R49)),IF(OR($M49&lt;&gt;ROUND($M49,0),$P49&lt;&gt;ROUND($P49,0),$R49&lt;&gt;ROUND($R49,0)),"tonnes sans décimale, ","")&amp;IF($P49&lt;&gt;$M49-$R49,"bilan des masses (4.B/4.C = 4.A - 4.D), ",""),"quantités en nombres, "))&amp;IF(OR($N49="",$Q49="",$S49=""),"pesées ou estimées, ","")&amp;IF($O49="","case 4.B ou 4.C, ","")&amp;IF($A49="","",IF(ABS($V49-100)&gt;0.05,"répartition du cadre 5 à "&amp;ROUND($V49,1)&amp;" % au lieu de 100 %, ",""))&amp;IF($T49="","date de signature, ","")&amp;IF('Émetteur'!$B$17&lt;&gt;"Complet","onglet Émetteur, ",""))-2)))</f>
      </c>
    </row>
    <row r="50" spans="1:23" x14ac:dyDescent="0.25">
      <c r="A50" s="7"/>
      <c r="B50" s="7"/>
      <c r="C50" s="7"/>
      <c r="D50" s="7"/>
      <c r="E50" s="13"/>
      <c r="F50" s="13"/>
      <c r="G50" s="13"/>
      <c r="H50" s="13"/>
      <c r="I50" s="13"/>
      <c r="J50" s="13"/>
      <c r="K50" s="13"/>
      <c r="L50" s="13"/>
      <c r="M50" s="13"/>
      <c r="N50" s="7"/>
      <c r="O50" s="7"/>
      <c r="P50" s="13"/>
      <c r="Q50" s="7"/>
      <c r="R50" s="13"/>
      <c r="S50" s="7"/>
      <c r="T50" s="9"/>
      <c r="U50" s="7"/>
      <c r="V50" s="14">
        <f>IF($A50="","",SUMIF(Destinations!$A$2:$A$401,$A50,Destinations!$E$2:$E$401))</f>
      </c>
      <c r="W50" s="15">
        <f>IF(AND($A50="",$B50=""),"",IF(LEN(IF($A50="","n°, ",IF(COUNTIF(Attestations!$A$2:$A$101,$A50)&gt;1,"n° en double, ",""))&amp;IF($B50="","client, ",IF(COUNTIF(Clients!$A$2:$A$201,$B50)=0,"client absent de l'onglet Clients, ",IF(INDEX(Clients!$G$2:$G$201,MATCH($B50,Clients!$A$2:$A$201,0))="","producteur ou détenteur (onglet Clients), ","")))&amp;IF($C50="","dénomination (3.A), ","")&amp;IF($D50="","triés ou collectés conjointement, ",IF(AND($D50="Triés",COUNTIF($E50:$L50,"Oui")&lt;&gt;1),"un seul flux coché si triés, ",IF(AND($D50&lt;&gt;"Triés",COUNTIF($E50:$L50,"Oui")&lt;2),"au moins deux flux si collectés conjointement, ","")))&amp;IF(AND($D50="Collectés conjointement",$L50="Oui"),"plâtre interdit en mélange, ","")&amp;IF(OR($M50="",$P50="",$R50=""),"quantités 4.A, 4.B/4.C et 4.D, ",IF(AND(ISNUMBER($M50),ISNUMBER($P50),ISNUMBER($R50)),IF(OR($M50&lt;&gt;ROUND($M50,0),$P50&lt;&gt;ROUND($P50,0),$R50&lt;&gt;ROUND($R50,0)),"tonnes sans décimale, ","")&amp;IF($P50&lt;&gt;$M50-$R50,"bilan des masses (4.B/4.C = 4.A - 4.D), ",""),"quantités en nombres, "))&amp;IF(OR($N50="",$Q50="",$S50=""),"pesées ou estimées, ","")&amp;IF($O50="","case 4.B ou 4.C, ","")&amp;IF($A50="","",IF(ABS($V50-100)&gt;0.05,"répartition du cadre 5 à "&amp;ROUND($V50,1)&amp;" % au lieu de 100 %, ",""))&amp;IF($T50="","date de signature, ","")&amp;IF('Émetteur'!$B$17&lt;&gt;"Complet","onglet Émetteur, ",""))=0,"Prête","À corriger : "&amp;LEFT(IF($A50="","n°, ",IF(COUNTIF(Attestations!$A$2:$A$101,$A50)&gt;1,"n° en double, ",""))&amp;IF($B50="","client, ",IF(COUNTIF(Clients!$A$2:$A$201,$B50)=0,"client absent de l'onglet Clients, ",IF(INDEX(Clients!$G$2:$G$201,MATCH($B50,Clients!$A$2:$A$201,0))="","producteur ou détenteur (onglet Clients), ","")))&amp;IF($C50="","dénomination (3.A), ","")&amp;IF($D50="","triés ou collectés conjointement, ",IF(AND($D50="Triés",COUNTIF($E50:$L50,"Oui")&lt;&gt;1),"un seul flux coché si triés, ",IF(AND($D50&lt;&gt;"Triés",COUNTIF($E50:$L50,"Oui")&lt;2),"au moins deux flux si collectés conjointement, ","")))&amp;IF(AND($D50="Collectés conjointement",$L50="Oui"),"plâtre interdit en mélange, ","")&amp;IF(OR($M50="",$P50="",$R50=""),"quantités 4.A, 4.B/4.C et 4.D, ",IF(AND(ISNUMBER($M50),ISNUMBER($P50),ISNUMBER($R50)),IF(OR($M50&lt;&gt;ROUND($M50,0),$P50&lt;&gt;ROUND($P50,0),$R50&lt;&gt;ROUND($R50,0)),"tonnes sans décimale, ","")&amp;IF($P50&lt;&gt;$M50-$R50,"bilan des masses (4.B/4.C = 4.A - 4.D), ",""),"quantités en nombres, "))&amp;IF(OR($N50="",$Q50="",$S50=""),"pesées ou estimées, ","")&amp;IF($O50="","case 4.B ou 4.C, ","")&amp;IF($A50="","",IF(ABS($V50-100)&gt;0.05,"répartition du cadre 5 à "&amp;ROUND($V50,1)&amp;" % au lieu de 100 %, ",""))&amp;IF($T50="","date de signature, ","")&amp;IF('Émetteur'!$B$17&lt;&gt;"Complet","onglet Émetteur, ",""),LEN(IF($A50="","n°, ",IF(COUNTIF(Attestations!$A$2:$A$101,$A50)&gt;1,"n° en double, ",""))&amp;IF($B50="","client, ",IF(COUNTIF(Clients!$A$2:$A$201,$B50)=0,"client absent de l'onglet Clients, ",IF(INDEX(Clients!$G$2:$G$201,MATCH($B50,Clients!$A$2:$A$201,0))="","producteur ou détenteur (onglet Clients), ","")))&amp;IF($C50="","dénomination (3.A), ","")&amp;IF($D50="","triés ou collectés conjointement, ",IF(AND($D50="Triés",COUNTIF($E50:$L50,"Oui")&lt;&gt;1),"un seul flux coché si triés, ",IF(AND($D50&lt;&gt;"Triés",COUNTIF($E50:$L50,"Oui")&lt;2),"au moins deux flux si collectés conjointement, ","")))&amp;IF(AND($D50="Collectés conjointement",$L50="Oui"),"plâtre interdit en mélange, ","")&amp;IF(OR($M50="",$P50="",$R50=""),"quantités 4.A, 4.B/4.C et 4.D, ",IF(AND(ISNUMBER($M50),ISNUMBER($P50),ISNUMBER($R50)),IF(OR($M50&lt;&gt;ROUND($M50,0),$P50&lt;&gt;ROUND($P50,0),$R50&lt;&gt;ROUND($R50,0)),"tonnes sans décimale, ","")&amp;IF($P50&lt;&gt;$M50-$R50,"bilan des masses (4.B/4.C = 4.A - 4.D), ",""),"quantités en nombres, "))&amp;IF(OR($N50="",$Q50="",$S50=""),"pesées ou estimées, ","")&amp;IF($O50="","case 4.B ou 4.C, ","")&amp;IF($A50="","",IF(ABS($V50-100)&gt;0.05,"répartition du cadre 5 à "&amp;ROUND($V50,1)&amp;" % au lieu de 100 %, ",""))&amp;IF($T50="","date de signature, ","")&amp;IF('Émetteur'!$B$17&lt;&gt;"Complet","onglet Émetteur, ",""))-2)))</f>
      </c>
    </row>
    <row r="51" spans="1:23" x14ac:dyDescent="0.25">
      <c r="A51" s="7"/>
      <c r="B51" s="7"/>
      <c r="C51" s="7"/>
      <c r="D51" s="7"/>
      <c r="E51" s="13"/>
      <c r="F51" s="13"/>
      <c r="G51" s="13"/>
      <c r="H51" s="13"/>
      <c r="I51" s="13"/>
      <c r="J51" s="13"/>
      <c r="K51" s="13"/>
      <c r="L51" s="13"/>
      <c r="M51" s="13"/>
      <c r="N51" s="7"/>
      <c r="O51" s="7"/>
      <c r="P51" s="13"/>
      <c r="Q51" s="7"/>
      <c r="R51" s="13"/>
      <c r="S51" s="7"/>
      <c r="T51" s="9"/>
      <c r="U51" s="7"/>
      <c r="V51" s="14">
        <f>IF($A51="","",SUMIF(Destinations!$A$2:$A$401,$A51,Destinations!$E$2:$E$401))</f>
      </c>
      <c r="W51" s="15">
        <f>IF(AND($A51="",$B51=""),"",IF(LEN(IF($A51="","n°, ",IF(COUNTIF(Attestations!$A$2:$A$101,$A51)&gt;1,"n° en double, ",""))&amp;IF($B51="","client, ",IF(COUNTIF(Clients!$A$2:$A$201,$B51)=0,"client absent de l'onglet Clients, ",IF(INDEX(Clients!$G$2:$G$201,MATCH($B51,Clients!$A$2:$A$201,0))="","producteur ou détenteur (onglet Clients), ","")))&amp;IF($C51="","dénomination (3.A), ","")&amp;IF($D51="","triés ou collectés conjointement, ",IF(AND($D51="Triés",COUNTIF($E51:$L51,"Oui")&lt;&gt;1),"un seul flux coché si triés, ",IF(AND($D51&lt;&gt;"Triés",COUNTIF($E51:$L51,"Oui")&lt;2),"au moins deux flux si collectés conjointement, ","")))&amp;IF(AND($D51="Collectés conjointement",$L51="Oui"),"plâtre interdit en mélange, ","")&amp;IF(OR($M51="",$P51="",$R51=""),"quantités 4.A, 4.B/4.C et 4.D, ",IF(AND(ISNUMBER($M51),ISNUMBER($P51),ISNUMBER($R51)),IF(OR($M51&lt;&gt;ROUND($M51,0),$P51&lt;&gt;ROUND($P51,0),$R51&lt;&gt;ROUND($R51,0)),"tonnes sans décimale, ","")&amp;IF($P51&lt;&gt;$M51-$R51,"bilan des masses (4.B/4.C = 4.A - 4.D), ",""),"quantités en nombres, "))&amp;IF(OR($N51="",$Q51="",$S51=""),"pesées ou estimées, ","")&amp;IF($O51="","case 4.B ou 4.C, ","")&amp;IF($A51="","",IF(ABS($V51-100)&gt;0.05,"répartition du cadre 5 à "&amp;ROUND($V51,1)&amp;" % au lieu de 100 %, ",""))&amp;IF($T51="","date de signature, ","")&amp;IF('Émetteur'!$B$17&lt;&gt;"Complet","onglet Émetteur, ",""))=0,"Prête","À corriger : "&amp;LEFT(IF($A51="","n°, ",IF(COUNTIF(Attestations!$A$2:$A$101,$A51)&gt;1,"n° en double, ",""))&amp;IF($B51="","client, ",IF(COUNTIF(Clients!$A$2:$A$201,$B51)=0,"client absent de l'onglet Clients, ",IF(INDEX(Clients!$G$2:$G$201,MATCH($B51,Clients!$A$2:$A$201,0))="","producteur ou détenteur (onglet Clients), ","")))&amp;IF($C51="","dénomination (3.A), ","")&amp;IF($D51="","triés ou collectés conjointement, ",IF(AND($D51="Triés",COUNTIF($E51:$L51,"Oui")&lt;&gt;1),"un seul flux coché si triés, ",IF(AND($D51&lt;&gt;"Triés",COUNTIF($E51:$L51,"Oui")&lt;2),"au moins deux flux si collectés conjointement, ","")))&amp;IF(AND($D51="Collectés conjointement",$L51="Oui"),"plâtre interdit en mélange, ","")&amp;IF(OR($M51="",$P51="",$R51=""),"quantités 4.A, 4.B/4.C et 4.D, ",IF(AND(ISNUMBER($M51),ISNUMBER($P51),ISNUMBER($R51)),IF(OR($M51&lt;&gt;ROUND($M51,0),$P51&lt;&gt;ROUND($P51,0),$R51&lt;&gt;ROUND($R51,0)),"tonnes sans décimale, ","")&amp;IF($P51&lt;&gt;$M51-$R51,"bilan des masses (4.B/4.C = 4.A - 4.D), ",""),"quantités en nombres, "))&amp;IF(OR($N51="",$Q51="",$S51=""),"pesées ou estimées, ","")&amp;IF($O51="","case 4.B ou 4.C, ","")&amp;IF($A51="","",IF(ABS($V51-100)&gt;0.05,"répartition du cadre 5 à "&amp;ROUND($V51,1)&amp;" % au lieu de 100 %, ",""))&amp;IF($T51="","date de signature, ","")&amp;IF('Émetteur'!$B$17&lt;&gt;"Complet","onglet Émetteur, ",""),LEN(IF($A51="","n°, ",IF(COUNTIF(Attestations!$A$2:$A$101,$A51)&gt;1,"n° en double, ",""))&amp;IF($B51="","client, ",IF(COUNTIF(Clients!$A$2:$A$201,$B51)=0,"client absent de l'onglet Clients, ",IF(INDEX(Clients!$G$2:$G$201,MATCH($B51,Clients!$A$2:$A$201,0))="","producteur ou détenteur (onglet Clients), ","")))&amp;IF($C51="","dénomination (3.A), ","")&amp;IF($D51="","triés ou collectés conjointement, ",IF(AND($D51="Triés",COUNTIF($E51:$L51,"Oui")&lt;&gt;1),"un seul flux coché si triés, ",IF(AND($D51&lt;&gt;"Triés",COUNTIF($E51:$L51,"Oui")&lt;2),"au moins deux flux si collectés conjointement, ","")))&amp;IF(AND($D51="Collectés conjointement",$L51="Oui"),"plâtre interdit en mélange, ","")&amp;IF(OR($M51="",$P51="",$R51=""),"quantités 4.A, 4.B/4.C et 4.D, ",IF(AND(ISNUMBER($M51),ISNUMBER($P51),ISNUMBER($R51)),IF(OR($M51&lt;&gt;ROUND($M51,0),$P51&lt;&gt;ROUND($P51,0),$R51&lt;&gt;ROUND($R51,0)),"tonnes sans décimale, ","")&amp;IF($P51&lt;&gt;$M51-$R51,"bilan des masses (4.B/4.C = 4.A - 4.D), ",""),"quantités en nombres, "))&amp;IF(OR($N51="",$Q51="",$S51=""),"pesées ou estimées, ","")&amp;IF($O51="","case 4.B ou 4.C, ","")&amp;IF($A51="","",IF(ABS($V51-100)&gt;0.05,"répartition du cadre 5 à "&amp;ROUND($V51,1)&amp;" % au lieu de 100 %, ",""))&amp;IF($T51="","date de signature, ","")&amp;IF('Émetteur'!$B$17&lt;&gt;"Complet","onglet Émetteur, ",""))-2)))</f>
      </c>
    </row>
    <row r="52" spans="1:23" x14ac:dyDescent="0.25">
      <c r="A52" s="7"/>
      <c r="B52" s="7"/>
      <c r="C52" s="7"/>
      <c r="D52" s="7"/>
      <c r="E52" s="13"/>
      <c r="F52" s="13"/>
      <c r="G52" s="13"/>
      <c r="H52" s="13"/>
      <c r="I52" s="13"/>
      <c r="J52" s="13"/>
      <c r="K52" s="13"/>
      <c r="L52" s="13"/>
      <c r="M52" s="13"/>
      <c r="N52" s="7"/>
      <c r="O52" s="7"/>
      <c r="P52" s="13"/>
      <c r="Q52" s="7"/>
      <c r="R52" s="13"/>
      <c r="S52" s="7"/>
      <c r="T52" s="9"/>
      <c r="U52" s="7"/>
      <c r="V52" s="14">
        <f>IF($A52="","",SUMIF(Destinations!$A$2:$A$401,$A52,Destinations!$E$2:$E$401))</f>
      </c>
      <c r="W52" s="15">
        <f>IF(AND($A52="",$B52=""),"",IF(LEN(IF($A52="","n°, ",IF(COUNTIF(Attestations!$A$2:$A$101,$A52)&gt;1,"n° en double, ",""))&amp;IF($B52="","client, ",IF(COUNTIF(Clients!$A$2:$A$201,$B52)=0,"client absent de l'onglet Clients, ",IF(INDEX(Clients!$G$2:$G$201,MATCH($B52,Clients!$A$2:$A$201,0))="","producteur ou détenteur (onglet Clients), ","")))&amp;IF($C52="","dénomination (3.A), ","")&amp;IF($D52="","triés ou collectés conjointement, ",IF(AND($D52="Triés",COUNTIF($E52:$L52,"Oui")&lt;&gt;1),"un seul flux coché si triés, ",IF(AND($D52&lt;&gt;"Triés",COUNTIF($E52:$L52,"Oui")&lt;2),"au moins deux flux si collectés conjointement, ","")))&amp;IF(AND($D52="Collectés conjointement",$L52="Oui"),"plâtre interdit en mélange, ","")&amp;IF(OR($M52="",$P52="",$R52=""),"quantités 4.A, 4.B/4.C et 4.D, ",IF(AND(ISNUMBER($M52),ISNUMBER($P52),ISNUMBER($R52)),IF(OR($M52&lt;&gt;ROUND($M52,0),$P52&lt;&gt;ROUND($P52,0),$R52&lt;&gt;ROUND($R52,0)),"tonnes sans décimale, ","")&amp;IF($P52&lt;&gt;$M52-$R52,"bilan des masses (4.B/4.C = 4.A - 4.D), ",""),"quantités en nombres, "))&amp;IF(OR($N52="",$Q52="",$S52=""),"pesées ou estimées, ","")&amp;IF($O52="","case 4.B ou 4.C, ","")&amp;IF($A52="","",IF(ABS($V52-100)&gt;0.05,"répartition du cadre 5 à "&amp;ROUND($V52,1)&amp;" % au lieu de 100 %, ",""))&amp;IF($T52="","date de signature, ","")&amp;IF('Émetteur'!$B$17&lt;&gt;"Complet","onglet Émetteur, ",""))=0,"Prête","À corriger : "&amp;LEFT(IF($A52="","n°, ",IF(COUNTIF(Attestations!$A$2:$A$101,$A52)&gt;1,"n° en double, ",""))&amp;IF($B52="","client, ",IF(COUNTIF(Clients!$A$2:$A$201,$B52)=0,"client absent de l'onglet Clients, ",IF(INDEX(Clients!$G$2:$G$201,MATCH($B52,Clients!$A$2:$A$201,0))="","producteur ou détenteur (onglet Clients), ","")))&amp;IF($C52="","dénomination (3.A), ","")&amp;IF($D52="","triés ou collectés conjointement, ",IF(AND($D52="Triés",COUNTIF($E52:$L52,"Oui")&lt;&gt;1),"un seul flux coché si triés, ",IF(AND($D52&lt;&gt;"Triés",COUNTIF($E52:$L52,"Oui")&lt;2),"au moins deux flux si collectés conjointement, ","")))&amp;IF(AND($D52="Collectés conjointement",$L52="Oui"),"plâtre interdit en mélange, ","")&amp;IF(OR($M52="",$P52="",$R52=""),"quantités 4.A, 4.B/4.C et 4.D, ",IF(AND(ISNUMBER($M52),ISNUMBER($P52),ISNUMBER($R52)),IF(OR($M52&lt;&gt;ROUND($M52,0),$P52&lt;&gt;ROUND($P52,0),$R52&lt;&gt;ROUND($R52,0)),"tonnes sans décimale, ","")&amp;IF($P52&lt;&gt;$M52-$R52,"bilan des masses (4.B/4.C = 4.A - 4.D), ",""),"quantités en nombres, "))&amp;IF(OR($N52="",$Q52="",$S52=""),"pesées ou estimées, ","")&amp;IF($O52="","case 4.B ou 4.C, ","")&amp;IF($A52="","",IF(ABS($V52-100)&gt;0.05,"répartition du cadre 5 à "&amp;ROUND($V52,1)&amp;" % au lieu de 100 %, ",""))&amp;IF($T52="","date de signature, ","")&amp;IF('Émetteur'!$B$17&lt;&gt;"Complet","onglet Émetteur, ",""),LEN(IF($A52="","n°, ",IF(COUNTIF(Attestations!$A$2:$A$101,$A52)&gt;1,"n° en double, ",""))&amp;IF($B52="","client, ",IF(COUNTIF(Clients!$A$2:$A$201,$B52)=0,"client absent de l'onglet Clients, ",IF(INDEX(Clients!$G$2:$G$201,MATCH($B52,Clients!$A$2:$A$201,0))="","producteur ou détenteur (onglet Clients), ","")))&amp;IF($C52="","dénomination (3.A), ","")&amp;IF($D52="","triés ou collectés conjointement, ",IF(AND($D52="Triés",COUNTIF($E52:$L52,"Oui")&lt;&gt;1),"un seul flux coché si triés, ",IF(AND($D52&lt;&gt;"Triés",COUNTIF($E52:$L52,"Oui")&lt;2),"au moins deux flux si collectés conjointement, ","")))&amp;IF(AND($D52="Collectés conjointement",$L52="Oui"),"plâtre interdit en mélange, ","")&amp;IF(OR($M52="",$P52="",$R52=""),"quantités 4.A, 4.B/4.C et 4.D, ",IF(AND(ISNUMBER($M52),ISNUMBER($P52),ISNUMBER($R52)),IF(OR($M52&lt;&gt;ROUND($M52,0),$P52&lt;&gt;ROUND($P52,0),$R52&lt;&gt;ROUND($R52,0)),"tonnes sans décimale, ","")&amp;IF($P52&lt;&gt;$M52-$R52,"bilan des masses (4.B/4.C = 4.A - 4.D), ",""),"quantités en nombres, "))&amp;IF(OR($N52="",$Q52="",$S52=""),"pesées ou estimées, ","")&amp;IF($O52="","case 4.B ou 4.C, ","")&amp;IF($A52="","",IF(ABS($V52-100)&gt;0.05,"répartition du cadre 5 à "&amp;ROUND($V52,1)&amp;" % au lieu de 100 %, ",""))&amp;IF($T52="","date de signature, ","")&amp;IF('Émetteur'!$B$17&lt;&gt;"Complet","onglet Émetteur, ",""))-2)))</f>
      </c>
    </row>
    <row r="53" spans="1:23" x14ac:dyDescent="0.25">
      <c r="A53" s="7"/>
      <c r="B53" s="7"/>
      <c r="C53" s="7"/>
      <c r="D53" s="7"/>
      <c r="E53" s="13"/>
      <c r="F53" s="13"/>
      <c r="G53" s="13"/>
      <c r="H53" s="13"/>
      <c r="I53" s="13"/>
      <c r="J53" s="13"/>
      <c r="K53" s="13"/>
      <c r="L53" s="13"/>
      <c r="M53" s="13"/>
      <c r="N53" s="7"/>
      <c r="O53" s="7"/>
      <c r="P53" s="13"/>
      <c r="Q53" s="7"/>
      <c r="R53" s="13"/>
      <c r="S53" s="7"/>
      <c r="T53" s="9"/>
      <c r="U53" s="7"/>
      <c r="V53" s="14">
        <f>IF($A53="","",SUMIF(Destinations!$A$2:$A$401,$A53,Destinations!$E$2:$E$401))</f>
      </c>
      <c r="W53" s="15">
        <f>IF(AND($A53="",$B53=""),"",IF(LEN(IF($A53="","n°, ",IF(COUNTIF(Attestations!$A$2:$A$101,$A53)&gt;1,"n° en double, ",""))&amp;IF($B53="","client, ",IF(COUNTIF(Clients!$A$2:$A$201,$B53)=0,"client absent de l'onglet Clients, ",IF(INDEX(Clients!$G$2:$G$201,MATCH($B53,Clients!$A$2:$A$201,0))="","producteur ou détenteur (onglet Clients), ","")))&amp;IF($C53="","dénomination (3.A), ","")&amp;IF($D53="","triés ou collectés conjointement, ",IF(AND($D53="Triés",COUNTIF($E53:$L53,"Oui")&lt;&gt;1),"un seul flux coché si triés, ",IF(AND($D53&lt;&gt;"Triés",COUNTIF($E53:$L53,"Oui")&lt;2),"au moins deux flux si collectés conjointement, ","")))&amp;IF(AND($D53="Collectés conjointement",$L53="Oui"),"plâtre interdit en mélange, ","")&amp;IF(OR($M53="",$P53="",$R53=""),"quantités 4.A, 4.B/4.C et 4.D, ",IF(AND(ISNUMBER($M53),ISNUMBER($P53),ISNUMBER($R53)),IF(OR($M53&lt;&gt;ROUND($M53,0),$P53&lt;&gt;ROUND($P53,0),$R53&lt;&gt;ROUND($R53,0)),"tonnes sans décimale, ","")&amp;IF($P53&lt;&gt;$M53-$R53,"bilan des masses (4.B/4.C = 4.A - 4.D), ",""),"quantités en nombres, "))&amp;IF(OR($N53="",$Q53="",$S53=""),"pesées ou estimées, ","")&amp;IF($O53="","case 4.B ou 4.C, ","")&amp;IF($A53="","",IF(ABS($V53-100)&gt;0.05,"répartition du cadre 5 à "&amp;ROUND($V53,1)&amp;" % au lieu de 100 %, ",""))&amp;IF($T53="","date de signature, ","")&amp;IF('Émetteur'!$B$17&lt;&gt;"Complet","onglet Émetteur, ",""))=0,"Prête","À corriger : "&amp;LEFT(IF($A53="","n°, ",IF(COUNTIF(Attestations!$A$2:$A$101,$A53)&gt;1,"n° en double, ",""))&amp;IF($B53="","client, ",IF(COUNTIF(Clients!$A$2:$A$201,$B53)=0,"client absent de l'onglet Clients, ",IF(INDEX(Clients!$G$2:$G$201,MATCH($B53,Clients!$A$2:$A$201,0))="","producteur ou détenteur (onglet Clients), ","")))&amp;IF($C53="","dénomination (3.A), ","")&amp;IF($D53="","triés ou collectés conjointement, ",IF(AND($D53="Triés",COUNTIF($E53:$L53,"Oui")&lt;&gt;1),"un seul flux coché si triés, ",IF(AND($D53&lt;&gt;"Triés",COUNTIF($E53:$L53,"Oui")&lt;2),"au moins deux flux si collectés conjointement, ","")))&amp;IF(AND($D53="Collectés conjointement",$L53="Oui"),"plâtre interdit en mélange, ","")&amp;IF(OR($M53="",$P53="",$R53=""),"quantités 4.A, 4.B/4.C et 4.D, ",IF(AND(ISNUMBER($M53),ISNUMBER($P53),ISNUMBER($R53)),IF(OR($M53&lt;&gt;ROUND($M53,0),$P53&lt;&gt;ROUND($P53,0),$R53&lt;&gt;ROUND($R53,0)),"tonnes sans décimale, ","")&amp;IF($P53&lt;&gt;$M53-$R53,"bilan des masses (4.B/4.C = 4.A - 4.D), ",""),"quantités en nombres, "))&amp;IF(OR($N53="",$Q53="",$S53=""),"pesées ou estimées, ","")&amp;IF($O53="","case 4.B ou 4.C, ","")&amp;IF($A53="","",IF(ABS($V53-100)&gt;0.05,"répartition du cadre 5 à "&amp;ROUND($V53,1)&amp;" % au lieu de 100 %, ",""))&amp;IF($T53="","date de signature, ","")&amp;IF('Émetteur'!$B$17&lt;&gt;"Complet","onglet Émetteur, ",""),LEN(IF($A53="","n°, ",IF(COUNTIF(Attestations!$A$2:$A$101,$A53)&gt;1,"n° en double, ",""))&amp;IF($B53="","client, ",IF(COUNTIF(Clients!$A$2:$A$201,$B53)=0,"client absent de l'onglet Clients, ",IF(INDEX(Clients!$G$2:$G$201,MATCH($B53,Clients!$A$2:$A$201,0))="","producteur ou détenteur (onglet Clients), ","")))&amp;IF($C53="","dénomination (3.A), ","")&amp;IF($D53="","triés ou collectés conjointement, ",IF(AND($D53="Triés",COUNTIF($E53:$L53,"Oui")&lt;&gt;1),"un seul flux coché si triés, ",IF(AND($D53&lt;&gt;"Triés",COUNTIF($E53:$L53,"Oui")&lt;2),"au moins deux flux si collectés conjointement, ","")))&amp;IF(AND($D53="Collectés conjointement",$L53="Oui"),"plâtre interdit en mélange, ","")&amp;IF(OR($M53="",$P53="",$R53=""),"quantités 4.A, 4.B/4.C et 4.D, ",IF(AND(ISNUMBER($M53),ISNUMBER($P53),ISNUMBER($R53)),IF(OR($M53&lt;&gt;ROUND($M53,0),$P53&lt;&gt;ROUND($P53,0),$R53&lt;&gt;ROUND($R53,0)),"tonnes sans décimale, ","")&amp;IF($P53&lt;&gt;$M53-$R53,"bilan des masses (4.B/4.C = 4.A - 4.D), ",""),"quantités en nombres, "))&amp;IF(OR($N53="",$Q53="",$S53=""),"pesées ou estimées, ","")&amp;IF($O53="","case 4.B ou 4.C, ","")&amp;IF($A53="","",IF(ABS($V53-100)&gt;0.05,"répartition du cadre 5 à "&amp;ROUND($V53,1)&amp;" % au lieu de 100 %, ",""))&amp;IF($T53="","date de signature, ","")&amp;IF('Émetteur'!$B$17&lt;&gt;"Complet","onglet Émetteur, ",""))-2)))</f>
      </c>
    </row>
    <row r="54" spans="1:23" x14ac:dyDescent="0.25">
      <c r="A54" s="7"/>
      <c r="B54" s="7"/>
      <c r="C54" s="7"/>
      <c r="D54" s="7"/>
      <c r="E54" s="13"/>
      <c r="F54" s="13"/>
      <c r="G54" s="13"/>
      <c r="H54" s="13"/>
      <c r="I54" s="13"/>
      <c r="J54" s="13"/>
      <c r="K54" s="13"/>
      <c r="L54" s="13"/>
      <c r="M54" s="13"/>
      <c r="N54" s="7"/>
      <c r="O54" s="7"/>
      <c r="P54" s="13"/>
      <c r="Q54" s="7"/>
      <c r="R54" s="13"/>
      <c r="S54" s="7"/>
      <c r="T54" s="9"/>
      <c r="U54" s="7"/>
      <c r="V54" s="14">
        <f>IF($A54="","",SUMIF(Destinations!$A$2:$A$401,$A54,Destinations!$E$2:$E$401))</f>
      </c>
      <c r="W54" s="15">
        <f>IF(AND($A54="",$B54=""),"",IF(LEN(IF($A54="","n°, ",IF(COUNTIF(Attestations!$A$2:$A$101,$A54)&gt;1,"n° en double, ",""))&amp;IF($B54="","client, ",IF(COUNTIF(Clients!$A$2:$A$201,$B54)=0,"client absent de l'onglet Clients, ",IF(INDEX(Clients!$G$2:$G$201,MATCH($B54,Clients!$A$2:$A$201,0))="","producteur ou détenteur (onglet Clients), ","")))&amp;IF($C54="","dénomination (3.A), ","")&amp;IF($D54="","triés ou collectés conjointement, ",IF(AND($D54="Triés",COUNTIF($E54:$L54,"Oui")&lt;&gt;1),"un seul flux coché si triés, ",IF(AND($D54&lt;&gt;"Triés",COUNTIF($E54:$L54,"Oui")&lt;2),"au moins deux flux si collectés conjointement, ","")))&amp;IF(AND($D54="Collectés conjointement",$L54="Oui"),"plâtre interdit en mélange, ","")&amp;IF(OR($M54="",$P54="",$R54=""),"quantités 4.A, 4.B/4.C et 4.D, ",IF(AND(ISNUMBER($M54),ISNUMBER($P54),ISNUMBER($R54)),IF(OR($M54&lt;&gt;ROUND($M54,0),$P54&lt;&gt;ROUND($P54,0),$R54&lt;&gt;ROUND($R54,0)),"tonnes sans décimale, ","")&amp;IF($P54&lt;&gt;$M54-$R54,"bilan des masses (4.B/4.C = 4.A - 4.D), ",""),"quantités en nombres, "))&amp;IF(OR($N54="",$Q54="",$S54=""),"pesées ou estimées, ","")&amp;IF($O54="","case 4.B ou 4.C, ","")&amp;IF($A54="","",IF(ABS($V54-100)&gt;0.05,"répartition du cadre 5 à "&amp;ROUND($V54,1)&amp;" % au lieu de 100 %, ",""))&amp;IF($T54="","date de signature, ","")&amp;IF('Émetteur'!$B$17&lt;&gt;"Complet","onglet Émetteur, ",""))=0,"Prête","À corriger : "&amp;LEFT(IF($A54="","n°, ",IF(COUNTIF(Attestations!$A$2:$A$101,$A54)&gt;1,"n° en double, ",""))&amp;IF($B54="","client, ",IF(COUNTIF(Clients!$A$2:$A$201,$B54)=0,"client absent de l'onglet Clients, ",IF(INDEX(Clients!$G$2:$G$201,MATCH($B54,Clients!$A$2:$A$201,0))="","producteur ou détenteur (onglet Clients), ","")))&amp;IF($C54="","dénomination (3.A), ","")&amp;IF($D54="","triés ou collectés conjointement, ",IF(AND($D54="Triés",COUNTIF($E54:$L54,"Oui")&lt;&gt;1),"un seul flux coché si triés, ",IF(AND($D54&lt;&gt;"Triés",COUNTIF($E54:$L54,"Oui")&lt;2),"au moins deux flux si collectés conjointement, ","")))&amp;IF(AND($D54="Collectés conjointement",$L54="Oui"),"plâtre interdit en mélange, ","")&amp;IF(OR($M54="",$P54="",$R54=""),"quantités 4.A, 4.B/4.C et 4.D, ",IF(AND(ISNUMBER($M54),ISNUMBER($P54),ISNUMBER($R54)),IF(OR($M54&lt;&gt;ROUND($M54,0),$P54&lt;&gt;ROUND($P54,0),$R54&lt;&gt;ROUND($R54,0)),"tonnes sans décimale, ","")&amp;IF($P54&lt;&gt;$M54-$R54,"bilan des masses (4.B/4.C = 4.A - 4.D), ",""),"quantités en nombres, "))&amp;IF(OR($N54="",$Q54="",$S54=""),"pesées ou estimées, ","")&amp;IF($O54="","case 4.B ou 4.C, ","")&amp;IF($A54="","",IF(ABS($V54-100)&gt;0.05,"répartition du cadre 5 à "&amp;ROUND($V54,1)&amp;" % au lieu de 100 %, ",""))&amp;IF($T54="","date de signature, ","")&amp;IF('Émetteur'!$B$17&lt;&gt;"Complet","onglet Émetteur, ",""),LEN(IF($A54="","n°, ",IF(COUNTIF(Attestations!$A$2:$A$101,$A54)&gt;1,"n° en double, ",""))&amp;IF($B54="","client, ",IF(COUNTIF(Clients!$A$2:$A$201,$B54)=0,"client absent de l'onglet Clients, ",IF(INDEX(Clients!$G$2:$G$201,MATCH($B54,Clients!$A$2:$A$201,0))="","producteur ou détenteur (onglet Clients), ","")))&amp;IF($C54="","dénomination (3.A), ","")&amp;IF($D54="","triés ou collectés conjointement, ",IF(AND($D54="Triés",COUNTIF($E54:$L54,"Oui")&lt;&gt;1),"un seul flux coché si triés, ",IF(AND($D54&lt;&gt;"Triés",COUNTIF($E54:$L54,"Oui")&lt;2),"au moins deux flux si collectés conjointement, ","")))&amp;IF(AND($D54="Collectés conjointement",$L54="Oui"),"plâtre interdit en mélange, ","")&amp;IF(OR($M54="",$P54="",$R54=""),"quantités 4.A, 4.B/4.C et 4.D, ",IF(AND(ISNUMBER($M54),ISNUMBER($P54),ISNUMBER($R54)),IF(OR($M54&lt;&gt;ROUND($M54,0),$P54&lt;&gt;ROUND($P54,0),$R54&lt;&gt;ROUND($R54,0)),"tonnes sans décimale, ","")&amp;IF($P54&lt;&gt;$M54-$R54,"bilan des masses (4.B/4.C = 4.A - 4.D), ",""),"quantités en nombres, "))&amp;IF(OR($N54="",$Q54="",$S54=""),"pesées ou estimées, ","")&amp;IF($O54="","case 4.B ou 4.C, ","")&amp;IF($A54="","",IF(ABS($V54-100)&gt;0.05,"répartition du cadre 5 à "&amp;ROUND($V54,1)&amp;" % au lieu de 100 %, ",""))&amp;IF($T54="","date de signature, ","")&amp;IF('Émetteur'!$B$17&lt;&gt;"Complet","onglet Émetteur, ",""))-2)))</f>
      </c>
    </row>
    <row r="55" spans="1:23" x14ac:dyDescent="0.25">
      <c r="A55" s="7"/>
      <c r="B55" s="7"/>
      <c r="C55" s="7"/>
      <c r="D55" s="7"/>
      <c r="E55" s="13"/>
      <c r="F55" s="13"/>
      <c r="G55" s="13"/>
      <c r="H55" s="13"/>
      <c r="I55" s="13"/>
      <c r="J55" s="13"/>
      <c r="K55" s="13"/>
      <c r="L55" s="13"/>
      <c r="M55" s="13"/>
      <c r="N55" s="7"/>
      <c r="O55" s="7"/>
      <c r="P55" s="13"/>
      <c r="Q55" s="7"/>
      <c r="R55" s="13"/>
      <c r="S55" s="7"/>
      <c r="T55" s="9"/>
      <c r="U55" s="7"/>
      <c r="V55" s="14">
        <f>IF($A55="","",SUMIF(Destinations!$A$2:$A$401,$A55,Destinations!$E$2:$E$401))</f>
      </c>
      <c r="W55" s="15">
        <f>IF(AND($A55="",$B55=""),"",IF(LEN(IF($A55="","n°, ",IF(COUNTIF(Attestations!$A$2:$A$101,$A55)&gt;1,"n° en double, ",""))&amp;IF($B55="","client, ",IF(COUNTIF(Clients!$A$2:$A$201,$B55)=0,"client absent de l'onglet Clients, ",IF(INDEX(Clients!$G$2:$G$201,MATCH($B55,Clients!$A$2:$A$201,0))="","producteur ou détenteur (onglet Clients), ","")))&amp;IF($C55="","dénomination (3.A), ","")&amp;IF($D55="","triés ou collectés conjointement, ",IF(AND($D55="Triés",COUNTIF($E55:$L55,"Oui")&lt;&gt;1),"un seul flux coché si triés, ",IF(AND($D55&lt;&gt;"Triés",COUNTIF($E55:$L55,"Oui")&lt;2),"au moins deux flux si collectés conjointement, ","")))&amp;IF(AND($D55="Collectés conjointement",$L55="Oui"),"plâtre interdit en mélange, ","")&amp;IF(OR($M55="",$P55="",$R55=""),"quantités 4.A, 4.B/4.C et 4.D, ",IF(AND(ISNUMBER($M55),ISNUMBER($P55),ISNUMBER($R55)),IF(OR($M55&lt;&gt;ROUND($M55,0),$P55&lt;&gt;ROUND($P55,0),$R55&lt;&gt;ROUND($R55,0)),"tonnes sans décimale, ","")&amp;IF($P55&lt;&gt;$M55-$R55,"bilan des masses (4.B/4.C = 4.A - 4.D), ",""),"quantités en nombres, "))&amp;IF(OR($N55="",$Q55="",$S55=""),"pesées ou estimées, ","")&amp;IF($O55="","case 4.B ou 4.C, ","")&amp;IF($A55="","",IF(ABS($V55-100)&gt;0.05,"répartition du cadre 5 à "&amp;ROUND($V55,1)&amp;" % au lieu de 100 %, ",""))&amp;IF($T55="","date de signature, ","")&amp;IF('Émetteur'!$B$17&lt;&gt;"Complet","onglet Émetteur, ",""))=0,"Prête","À corriger : "&amp;LEFT(IF($A55="","n°, ",IF(COUNTIF(Attestations!$A$2:$A$101,$A55)&gt;1,"n° en double, ",""))&amp;IF($B55="","client, ",IF(COUNTIF(Clients!$A$2:$A$201,$B55)=0,"client absent de l'onglet Clients, ",IF(INDEX(Clients!$G$2:$G$201,MATCH($B55,Clients!$A$2:$A$201,0))="","producteur ou détenteur (onglet Clients), ","")))&amp;IF($C55="","dénomination (3.A), ","")&amp;IF($D55="","triés ou collectés conjointement, ",IF(AND($D55="Triés",COUNTIF($E55:$L55,"Oui")&lt;&gt;1),"un seul flux coché si triés, ",IF(AND($D55&lt;&gt;"Triés",COUNTIF($E55:$L55,"Oui")&lt;2),"au moins deux flux si collectés conjointement, ","")))&amp;IF(AND($D55="Collectés conjointement",$L55="Oui"),"plâtre interdit en mélange, ","")&amp;IF(OR($M55="",$P55="",$R55=""),"quantités 4.A, 4.B/4.C et 4.D, ",IF(AND(ISNUMBER($M55),ISNUMBER($P55),ISNUMBER($R55)),IF(OR($M55&lt;&gt;ROUND($M55,0),$P55&lt;&gt;ROUND($P55,0),$R55&lt;&gt;ROUND($R55,0)),"tonnes sans décimale, ","")&amp;IF($P55&lt;&gt;$M55-$R55,"bilan des masses (4.B/4.C = 4.A - 4.D), ",""),"quantités en nombres, "))&amp;IF(OR($N55="",$Q55="",$S55=""),"pesées ou estimées, ","")&amp;IF($O55="","case 4.B ou 4.C, ","")&amp;IF($A55="","",IF(ABS($V55-100)&gt;0.05,"répartition du cadre 5 à "&amp;ROUND($V55,1)&amp;" % au lieu de 100 %, ",""))&amp;IF($T55="","date de signature, ","")&amp;IF('Émetteur'!$B$17&lt;&gt;"Complet","onglet Émetteur, ",""),LEN(IF($A55="","n°, ",IF(COUNTIF(Attestations!$A$2:$A$101,$A55)&gt;1,"n° en double, ",""))&amp;IF($B55="","client, ",IF(COUNTIF(Clients!$A$2:$A$201,$B55)=0,"client absent de l'onglet Clients, ",IF(INDEX(Clients!$G$2:$G$201,MATCH($B55,Clients!$A$2:$A$201,0))="","producteur ou détenteur (onglet Clients), ","")))&amp;IF($C55="","dénomination (3.A), ","")&amp;IF($D55="","triés ou collectés conjointement, ",IF(AND($D55="Triés",COUNTIF($E55:$L55,"Oui")&lt;&gt;1),"un seul flux coché si triés, ",IF(AND($D55&lt;&gt;"Triés",COUNTIF($E55:$L55,"Oui")&lt;2),"au moins deux flux si collectés conjointement, ","")))&amp;IF(AND($D55="Collectés conjointement",$L55="Oui"),"plâtre interdit en mélange, ","")&amp;IF(OR($M55="",$P55="",$R55=""),"quantités 4.A, 4.B/4.C et 4.D, ",IF(AND(ISNUMBER($M55),ISNUMBER($P55),ISNUMBER($R55)),IF(OR($M55&lt;&gt;ROUND($M55,0),$P55&lt;&gt;ROUND($P55,0),$R55&lt;&gt;ROUND($R55,0)),"tonnes sans décimale, ","")&amp;IF($P55&lt;&gt;$M55-$R55,"bilan des masses (4.B/4.C = 4.A - 4.D), ",""),"quantités en nombres, "))&amp;IF(OR($N55="",$Q55="",$S55=""),"pesées ou estimées, ","")&amp;IF($O55="","case 4.B ou 4.C, ","")&amp;IF($A55="","",IF(ABS($V55-100)&gt;0.05,"répartition du cadre 5 à "&amp;ROUND($V55,1)&amp;" % au lieu de 100 %, ",""))&amp;IF($T55="","date de signature, ","")&amp;IF('Émetteur'!$B$17&lt;&gt;"Complet","onglet Émetteur, ",""))-2)))</f>
      </c>
    </row>
    <row r="56" spans="1:23" x14ac:dyDescent="0.25">
      <c r="A56" s="7"/>
      <c r="B56" s="7"/>
      <c r="C56" s="7"/>
      <c r="D56" s="7"/>
      <c r="E56" s="13"/>
      <c r="F56" s="13"/>
      <c r="G56" s="13"/>
      <c r="H56" s="13"/>
      <c r="I56" s="13"/>
      <c r="J56" s="13"/>
      <c r="K56" s="13"/>
      <c r="L56" s="13"/>
      <c r="M56" s="13"/>
      <c r="N56" s="7"/>
      <c r="O56" s="7"/>
      <c r="P56" s="13"/>
      <c r="Q56" s="7"/>
      <c r="R56" s="13"/>
      <c r="S56" s="7"/>
      <c r="T56" s="9"/>
      <c r="U56" s="7"/>
      <c r="V56" s="14">
        <f>IF($A56="","",SUMIF(Destinations!$A$2:$A$401,$A56,Destinations!$E$2:$E$401))</f>
      </c>
      <c r="W56" s="15">
        <f>IF(AND($A56="",$B56=""),"",IF(LEN(IF($A56="","n°, ",IF(COUNTIF(Attestations!$A$2:$A$101,$A56)&gt;1,"n° en double, ",""))&amp;IF($B56="","client, ",IF(COUNTIF(Clients!$A$2:$A$201,$B56)=0,"client absent de l'onglet Clients, ",IF(INDEX(Clients!$G$2:$G$201,MATCH($B56,Clients!$A$2:$A$201,0))="","producteur ou détenteur (onglet Clients), ","")))&amp;IF($C56="","dénomination (3.A), ","")&amp;IF($D56="","triés ou collectés conjointement, ",IF(AND($D56="Triés",COUNTIF($E56:$L56,"Oui")&lt;&gt;1),"un seul flux coché si triés, ",IF(AND($D56&lt;&gt;"Triés",COUNTIF($E56:$L56,"Oui")&lt;2),"au moins deux flux si collectés conjointement, ","")))&amp;IF(AND($D56="Collectés conjointement",$L56="Oui"),"plâtre interdit en mélange, ","")&amp;IF(OR($M56="",$P56="",$R56=""),"quantités 4.A, 4.B/4.C et 4.D, ",IF(AND(ISNUMBER($M56),ISNUMBER($P56),ISNUMBER($R56)),IF(OR($M56&lt;&gt;ROUND($M56,0),$P56&lt;&gt;ROUND($P56,0),$R56&lt;&gt;ROUND($R56,0)),"tonnes sans décimale, ","")&amp;IF($P56&lt;&gt;$M56-$R56,"bilan des masses (4.B/4.C = 4.A - 4.D), ",""),"quantités en nombres, "))&amp;IF(OR($N56="",$Q56="",$S56=""),"pesées ou estimées, ","")&amp;IF($O56="","case 4.B ou 4.C, ","")&amp;IF($A56="","",IF(ABS($V56-100)&gt;0.05,"répartition du cadre 5 à "&amp;ROUND($V56,1)&amp;" % au lieu de 100 %, ",""))&amp;IF($T56="","date de signature, ","")&amp;IF('Émetteur'!$B$17&lt;&gt;"Complet","onglet Émetteur, ",""))=0,"Prête","À corriger : "&amp;LEFT(IF($A56="","n°, ",IF(COUNTIF(Attestations!$A$2:$A$101,$A56)&gt;1,"n° en double, ",""))&amp;IF($B56="","client, ",IF(COUNTIF(Clients!$A$2:$A$201,$B56)=0,"client absent de l'onglet Clients, ",IF(INDEX(Clients!$G$2:$G$201,MATCH($B56,Clients!$A$2:$A$201,0))="","producteur ou détenteur (onglet Clients), ","")))&amp;IF($C56="","dénomination (3.A), ","")&amp;IF($D56="","triés ou collectés conjointement, ",IF(AND($D56="Triés",COUNTIF($E56:$L56,"Oui")&lt;&gt;1),"un seul flux coché si triés, ",IF(AND($D56&lt;&gt;"Triés",COUNTIF($E56:$L56,"Oui")&lt;2),"au moins deux flux si collectés conjointement, ","")))&amp;IF(AND($D56="Collectés conjointement",$L56="Oui"),"plâtre interdit en mélange, ","")&amp;IF(OR($M56="",$P56="",$R56=""),"quantités 4.A, 4.B/4.C et 4.D, ",IF(AND(ISNUMBER($M56),ISNUMBER($P56),ISNUMBER($R56)),IF(OR($M56&lt;&gt;ROUND($M56,0),$P56&lt;&gt;ROUND($P56,0),$R56&lt;&gt;ROUND($R56,0)),"tonnes sans décimale, ","")&amp;IF($P56&lt;&gt;$M56-$R56,"bilan des masses (4.B/4.C = 4.A - 4.D), ",""),"quantités en nombres, "))&amp;IF(OR($N56="",$Q56="",$S56=""),"pesées ou estimées, ","")&amp;IF($O56="","case 4.B ou 4.C, ","")&amp;IF($A56="","",IF(ABS($V56-100)&gt;0.05,"répartition du cadre 5 à "&amp;ROUND($V56,1)&amp;" % au lieu de 100 %, ",""))&amp;IF($T56="","date de signature, ","")&amp;IF('Émetteur'!$B$17&lt;&gt;"Complet","onglet Émetteur, ",""),LEN(IF($A56="","n°, ",IF(COUNTIF(Attestations!$A$2:$A$101,$A56)&gt;1,"n° en double, ",""))&amp;IF($B56="","client, ",IF(COUNTIF(Clients!$A$2:$A$201,$B56)=0,"client absent de l'onglet Clients, ",IF(INDEX(Clients!$G$2:$G$201,MATCH($B56,Clients!$A$2:$A$201,0))="","producteur ou détenteur (onglet Clients), ","")))&amp;IF($C56="","dénomination (3.A), ","")&amp;IF($D56="","triés ou collectés conjointement, ",IF(AND($D56="Triés",COUNTIF($E56:$L56,"Oui")&lt;&gt;1),"un seul flux coché si triés, ",IF(AND($D56&lt;&gt;"Triés",COUNTIF($E56:$L56,"Oui")&lt;2),"au moins deux flux si collectés conjointement, ","")))&amp;IF(AND($D56="Collectés conjointement",$L56="Oui"),"plâtre interdit en mélange, ","")&amp;IF(OR($M56="",$P56="",$R56=""),"quantités 4.A, 4.B/4.C et 4.D, ",IF(AND(ISNUMBER($M56),ISNUMBER($P56),ISNUMBER($R56)),IF(OR($M56&lt;&gt;ROUND($M56,0),$P56&lt;&gt;ROUND($P56,0),$R56&lt;&gt;ROUND($R56,0)),"tonnes sans décimale, ","")&amp;IF($P56&lt;&gt;$M56-$R56,"bilan des masses (4.B/4.C = 4.A - 4.D), ",""),"quantités en nombres, "))&amp;IF(OR($N56="",$Q56="",$S56=""),"pesées ou estimées, ","")&amp;IF($O56="","case 4.B ou 4.C, ","")&amp;IF($A56="","",IF(ABS($V56-100)&gt;0.05,"répartition du cadre 5 à "&amp;ROUND($V56,1)&amp;" % au lieu de 100 %, ",""))&amp;IF($T56="","date de signature, ","")&amp;IF('Émetteur'!$B$17&lt;&gt;"Complet","onglet Émetteur, ",""))-2)))</f>
      </c>
    </row>
    <row r="57" spans="1:23" x14ac:dyDescent="0.25">
      <c r="A57" s="7"/>
      <c r="B57" s="7"/>
      <c r="C57" s="7"/>
      <c r="D57" s="7"/>
      <c r="E57" s="13"/>
      <c r="F57" s="13"/>
      <c r="G57" s="13"/>
      <c r="H57" s="13"/>
      <c r="I57" s="13"/>
      <c r="J57" s="13"/>
      <c r="K57" s="13"/>
      <c r="L57" s="13"/>
      <c r="M57" s="13"/>
      <c r="N57" s="7"/>
      <c r="O57" s="7"/>
      <c r="P57" s="13"/>
      <c r="Q57" s="7"/>
      <c r="R57" s="13"/>
      <c r="S57" s="7"/>
      <c r="T57" s="9"/>
      <c r="U57" s="7"/>
      <c r="V57" s="14">
        <f>IF($A57="","",SUMIF(Destinations!$A$2:$A$401,$A57,Destinations!$E$2:$E$401))</f>
      </c>
      <c r="W57" s="15">
        <f>IF(AND($A57="",$B57=""),"",IF(LEN(IF($A57="","n°, ",IF(COUNTIF(Attestations!$A$2:$A$101,$A57)&gt;1,"n° en double, ",""))&amp;IF($B57="","client, ",IF(COUNTIF(Clients!$A$2:$A$201,$B57)=0,"client absent de l'onglet Clients, ",IF(INDEX(Clients!$G$2:$G$201,MATCH($B57,Clients!$A$2:$A$201,0))="","producteur ou détenteur (onglet Clients), ","")))&amp;IF($C57="","dénomination (3.A), ","")&amp;IF($D57="","triés ou collectés conjointement, ",IF(AND($D57="Triés",COUNTIF($E57:$L57,"Oui")&lt;&gt;1),"un seul flux coché si triés, ",IF(AND($D57&lt;&gt;"Triés",COUNTIF($E57:$L57,"Oui")&lt;2),"au moins deux flux si collectés conjointement, ","")))&amp;IF(AND($D57="Collectés conjointement",$L57="Oui"),"plâtre interdit en mélange, ","")&amp;IF(OR($M57="",$P57="",$R57=""),"quantités 4.A, 4.B/4.C et 4.D, ",IF(AND(ISNUMBER($M57),ISNUMBER($P57),ISNUMBER($R57)),IF(OR($M57&lt;&gt;ROUND($M57,0),$P57&lt;&gt;ROUND($P57,0),$R57&lt;&gt;ROUND($R57,0)),"tonnes sans décimale, ","")&amp;IF($P57&lt;&gt;$M57-$R57,"bilan des masses (4.B/4.C = 4.A - 4.D), ",""),"quantités en nombres, "))&amp;IF(OR($N57="",$Q57="",$S57=""),"pesées ou estimées, ","")&amp;IF($O57="","case 4.B ou 4.C, ","")&amp;IF($A57="","",IF(ABS($V57-100)&gt;0.05,"répartition du cadre 5 à "&amp;ROUND($V57,1)&amp;" % au lieu de 100 %, ",""))&amp;IF($T57="","date de signature, ","")&amp;IF('Émetteur'!$B$17&lt;&gt;"Complet","onglet Émetteur, ",""))=0,"Prête","À corriger : "&amp;LEFT(IF($A57="","n°, ",IF(COUNTIF(Attestations!$A$2:$A$101,$A57)&gt;1,"n° en double, ",""))&amp;IF($B57="","client, ",IF(COUNTIF(Clients!$A$2:$A$201,$B57)=0,"client absent de l'onglet Clients, ",IF(INDEX(Clients!$G$2:$G$201,MATCH($B57,Clients!$A$2:$A$201,0))="","producteur ou détenteur (onglet Clients), ","")))&amp;IF($C57="","dénomination (3.A), ","")&amp;IF($D57="","triés ou collectés conjointement, ",IF(AND($D57="Triés",COUNTIF($E57:$L57,"Oui")&lt;&gt;1),"un seul flux coché si triés, ",IF(AND($D57&lt;&gt;"Triés",COUNTIF($E57:$L57,"Oui")&lt;2),"au moins deux flux si collectés conjointement, ","")))&amp;IF(AND($D57="Collectés conjointement",$L57="Oui"),"plâtre interdit en mélange, ","")&amp;IF(OR($M57="",$P57="",$R57=""),"quantités 4.A, 4.B/4.C et 4.D, ",IF(AND(ISNUMBER($M57),ISNUMBER($P57),ISNUMBER($R57)),IF(OR($M57&lt;&gt;ROUND($M57,0),$P57&lt;&gt;ROUND($P57,0),$R57&lt;&gt;ROUND($R57,0)),"tonnes sans décimale, ","")&amp;IF($P57&lt;&gt;$M57-$R57,"bilan des masses (4.B/4.C = 4.A - 4.D), ",""),"quantités en nombres, "))&amp;IF(OR($N57="",$Q57="",$S57=""),"pesées ou estimées, ","")&amp;IF($O57="","case 4.B ou 4.C, ","")&amp;IF($A57="","",IF(ABS($V57-100)&gt;0.05,"répartition du cadre 5 à "&amp;ROUND($V57,1)&amp;" % au lieu de 100 %, ",""))&amp;IF($T57="","date de signature, ","")&amp;IF('Émetteur'!$B$17&lt;&gt;"Complet","onglet Émetteur, ",""),LEN(IF($A57="","n°, ",IF(COUNTIF(Attestations!$A$2:$A$101,$A57)&gt;1,"n° en double, ",""))&amp;IF($B57="","client, ",IF(COUNTIF(Clients!$A$2:$A$201,$B57)=0,"client absent de l'onglet Clients, ",IF(INDEX(Clients!$G$2:$G$201,MATCH($B57,Clients!$A$2:$A$201,0))="","producteur ou détenteur (onglet Clients), ","")))&amp;IF($C57="","dénomination (3.A), ","")&amp;IF($D57="","triés ou collectés conjointement, ",IF(AND($D57="Triés",COUNTIF($E57:$L57,"Oui")&lt;&gt;1),"un seul flux coché si triés, ",IF(AND($D57&lt;&gt;"Triés",COUNTIF($E57:$L57,"Oui")&lt;2),"au moins deux flux si collectés conjointement, ","")))&amp;IF(AND($D57="Collectés conjointement",$L57="Oui"),"plâtre interdit en mélange, ","")&amp;IF(OR($M57="",$P57="",$R57=""),"quantités 4.A, 4.B/4.C et 4.D, ",IF(AND(ISNUMBER($M57),ISNUMBER($P57),ISNUMBER($R57)),IF(OR($M57&lt;&gt;ROUND($M57,0),$P57&lt;&gt;ROUND($P57,0),$R57&lt;&gt;ROUND($R57,0)),"tonnes sans décimale, ","")&amp;IF($P57&lt;&gt;$M57-$R57,"bilan des masses (4.B/4.C = 4.A - 4.D), ",""),"quantités en nombres, "))&amp;IF(OR($N57="",$Q57="",$S57=""),"pesées ou estimées, ","")&amp;IF($O57="","case 4.B ou 4.C, ","")&amp;IF($A57="","",IF(ABS($V57-100)&gt;0.05,"répartition du cadre 5 à "&amp;ROUND($V57,1)&amp;" % au lieu de 100 %, ",""))&amp;IF($T57="","date de signature, ","")&amp;IF('Émetteur'!$B$17&lt;&gt;"Complet","onglet Émetteur, ",""))-2)))</f>
      </c>
    </row>
    <row r="58" spans="1:23" x14ac:dyDescent="0.25">
      <c r="A58" s="7"/>
      <c r="B58" s="7"/>
      <c r="C58" s="7"/>
      <c r="D58" s="7"/>
      <c r="E58" s="13"/>
      <c r="F58" s="13"/>
      <c r="G58" s="13"/>
      <c r="H58" s="13"/>
      <c r="I58" s="13"/>
      <c r="J58" s="13"/>
      <c r="K58" s="13"/>
      <c r="L58" s="13"/>
      <c r="M58" s="13"/>
      <c r="N58" s="7"/>
      <c r="O58" s="7"/>
      <c r="P58" s="13"/>
      <c r="Q58" s="7"/>
      <c r="R58" s="13"/>
      <c r="S58" s="7"/>
      <c r="T58" s="9"/>
      <c r="U58" s="7"/>
      <c r="V58" s="14">
        <f>IF($A58="","",SUMIF(Destinations!$A$2:$A$401,$A58,Destinations!$E$2:$E$401))</f>
      </c>
      <c r="W58" s="15">
        <f>IF(AND($A58="",$B58=""),"",IF(LEN(IF($A58="","n°, ",IF(COUNTIF(Attestations!$A$2:$A$101,$A58)&gt;1,"n° en double, ",""))&amp;IF($B58="","client, ",IF(COUNTIF(Clients!$A$2:$A$201,$B58)=0,"client absent de l'onglet Clients, ",IF(INDEX(Clients!$G$2:$G$201,MATCH($B58,Clients!$A$2:$A$201,0))="","producteur ou détenteur (onglet Clients), ","")))&amp;IF($C58="","dénomination (3.A), ","")&amp;IF($D58="","triés ou collectés conjointement, ",IF(AND($D58="Triés",COUNTIF($E58:$L58,"Oui")&lt;&gt;1),"un seul flux coché si triés, ",IF(AND($D58&lt;&gt;"Triés",COUNTIF($E58:$L58,"Oui")&lt;2),"au moins deux flux si collectés conjointement, ","")))&amp;IF(AND($D58="Collectés conjointement",$L58="Oui"),"plâtre interdit en mélange, ","")&amp;IF(OR($M58="",$P58="",$R58=""),"quantités 4.A, 4.B/4.C et 4.D, ",IF(AND(ISNUMBER($M58),ISNUMBER($P58),ISNUMBER($R58)),IF(OR($M58&lt;&gt;ROUND($M58,0),$P58&lt;&gt;ROUND($P58,0),$R58&lt;&gt;ROUND($R58,0)),"tonnes sans décimale, ","")&amp;IF($P58&lt;&gt;$M58-$R58,"bilan des masses (4.B/4.C = 4.A - 4.D), ",""),"quantités en nombres, "))&amp;IF(OR($N58="",$Q58="",$S58=""),"pesées ou estimées, ","")&amp;IF($O58="","case 4.B ou 4.C, ","")&amp;IF($A58="","",IF(ABS($V58-100)&gt;0.05,"répartition du cadre 5 à "&amp;ROUND($V58,1)&amp;" % au lieu de 100 %, ",""))&amp;IF($T58="","date de signature, ","")&amp;IF('Émetteur'!$B$17&lt;&gt;"Complet","onglet Émetteur, ",""))=0,"Prête","À corriger : "&amp;LEFT(IF($A58="","n°, ",IF(COUNTIF(Attestations!$A$2:$A$101,$A58)&gt;1,"n° en double, ",""))&amp;IF($B58="","client, ",IF(COUNTIF(Clients!$A$2:$A$201,$B58)=0,"client absent de l'onglet Clients, ",IF(INDEX(Clients!$G$2:$G$201,MATCH($B58,Clients!$A$2:$A$201,0))="","producteur ou détenteur (onglet Clients), ","")))&amp;IF($C58="","dénomination (3.A), ","")&amp;IF($D58="","triés ou collectés conjointement, ",IF(AND($D58="Triés",COUNTIF($E58:$L58,"Oui")&lt;&gt;1),"un seul flux coché si triés, ",IF(AND($D58&lt;&gt;"Triés",COUNTIF($E58:$L58,"Oui")&lt;2),"au moins deux flux si collectés conjointement, ","")))&amp;IF(AND($D58="Collectés conjointement",$L58="Oui"),"plâtre interdit en mélange, ","")&amp;IF(OR($M58="",$P58="",$R58=""),"quantités 4.A, 4.B/4.C et 4.D, ",IF(AND(ISNUMBER($M58),ISNUMBER($P58),ISNUMBER($R58)),IF(OR($M58&lt;&gt;ROUND($M58,0),$P58&lt;&gt;ROUND($P58,0),$R58&lt;&gt;ROUND($R58,0)),"tonnes sans décimale, ","")&amp;IF($P58&lt;&gt;$M58-$R58,"bilan des masses (4.B/4.C = 4.A - 4.D), ",""),"quantités en nombres, "))&amp;IF(OR($N58="",$Q58="",$S58=""),"pesées ou estimées, ","")&amp;IF($O58="","case 4.B ou 4.C, ","")&amp;IF($A58="","",IF(ABS($V58-100)&gt;0.05,"répartition du cadre 5 à "&amp;ROUND($V58,1)&amp;" % au lieu de 100 %, ",""))&amp;IF($T58="","date de signature, ","")&amp;IF('Émetteur'!$B$17&lt;&gt;"Complet","onglet Émetteur, ",""),LEN(IF($A58="","n°, ",IF(COUNTIF(Attestations!$A$2:$A$101,$A58)&gt;1,"n° en double, ",""))&amp;IF($B58="","client, ",IF(COUNTIF(Clients!$A$2:$A$201,$B58)=0,"client absent de l'onglet Clients, ",IF(INDEX(Clients!$G$2:$G$201,MATCH($B58,Clients!$A$2:$A$201,0))="","producteur ou détenteur (onglet Clients), ","")))&amp;IF($C58="","dénomination (3.A), ","")&amp;IF($D58="","triés ou collectés conjointement, ",IF(AND($D58="Triés",COUNTIF($E58:$L58,"Oui")&lt;&gt;1),"un seul flux coché si triés, ",IF(AND($D58&lt;&gt;"Triés",COUNTIF($E58:$L58,"Oui")&lt;2),"au moins deux flux si collectés conjointement, ","")))&amp;IF(AND($D58="Collectés conjointement",$L58="Oui"),"plâtre interdit en mélange, ","")&amp;IF(OR($M58="",$P58="",$R58=""),"quantités 4.A, 4.B/4.C et 4.D, ",IF(AND(ISNUMBER($M58),ISNUMBER($P58),ISNUMBER($R58)),IF(OR($M58&lt;&gt;ROUND($M58,0),$P58&lt;&gt;ROUND($P58,0),$R58&lt;&gt;ROUND($R58,0)),"tonnes sans décimale, ","")&amp;IF($P58&lt;&gt;$M58-$R58,"bilan des masses (4.B/4.C = 4.A - 4.D), ",""),"quantités en nombres, "))&amp;IF(OR($N58="",$Q58="",$S58=""),"pesées ou estimées, ","")&amp;IF($O58="","case 4.B ou 4.C, ","")&amp;IF($A58="","",IF(ABS($V58-100)&gt;0.05,"répartition du cadre 5 à "&amp;ROUND($V58,1)&amp;" % au lieu de 100 %, ",""))&amp;IF($T58="","date de signature, ","")&amp;IF('Émetteur'!$B$17&lt;&gt;"Complet","onglet Émetteur, ",""))-2)))</f>
      </c>
    </row>
    <row r="59" spans="1:23" x14ac:dyDescent="0.25">
      <c r="A59" s="7"/>
      <c r="B59" s="7"/>
      <c r="C59" s="7"/>
      <c r="D59" s="7"/>
      <c r="E59" s="13"/>
      <c r="F59" s="13"/>
      <c r="G59" s="13"/>
      <c r="H59" s="13"/>
      <c r="I59" s="13"/>
      <c r="J59" s="13"/>
      <c r="K59" s="13"/>
      <c r="L59" s="13"/>
      <c r="M59" s="13"/>
      <c r="N59" s="7"/>
      <c r="O59" s="7"/>
      <c r="P59" s="13"/>
      <c r="Q59" s="7"/>
      <c r="R59" s="13"/>
      <c r="S59" s="7"/>
      <c r="T59" s="9"/>
      <c r="U59" s="7"/>
      <c r="V59" s="14">
        <f>IF($A59="","",SUMIF(Destinations!$A$2:$A$401,$A59,Destinations!$E$2:$E$401))</f>
      </c>
      <c r="W59" s="15">
        <f>IF(AND($A59="",$B59=""),"",IF(LEN(IF($A59="","n°, ",IF(COUNTIF(Attestations!$A$2:$A$101,$A59)&gt;1,"n° en double, ",""))&amp;IF($B59="","client, ",IF(COUNTIF(Clients!$A$2:$A$201,$B59)=0,"client absent de l'onglet Clients, ",IF(INDEX(Clients!$G$2:$G$201,MATCH($B59,Clients!$A$2:$A$201,0))="","producteur ou détenteur (onglet Clients), ","")))&amp;IF($C59="","dénomination (3.A), ","")&amp;IF($D59="","triés ou collectés conjointement, ",IF(AND($D59="Triés",COUNTIF($E59:$L59,"Oui")&lt;&gt;1),"un seul flux coché si triés, ",IF(AND($D59&lt;&gt;"Triés",COUNTIF($E59:$L59,"Oui")&lt;2),"au moins deux flux si collectés conjointement, ","")))&amp;IF(AND($D59="Collectés conjointement",$L59="Oui"),"plâtre interdit en mélange, ","")&amp;IF(OR($M59="",$P59="",$R59=""),"quantités 4.A, 4.B/4.C et 4.D, ",IF(AND(ISNUMBER($M59),ISNUMBER($P59),ISNUMBER($R59)),IF(OR($M59&lt;&gt;ROUND($M59,0),$P59&lt;&gt;ROUND($P59,0),$R59&lt;&gt;ROUND($R59,0)),"tonnes sans décimale, ","")&amp;IF($P59&lt;&gt;$M59-$R59,"bilan des masses (4.B/4.C = 4.A - 4.D), ",""),"quantités en nombres, "))&amp;IF(OR($N59="",$Q59="",$S59=""),"pesées ou estimées, ","")&amp;IF($O59="","case 4.B ou 4.C, ","")&amp;IF($A59="","",IF(ABS($V59-100)&gt;0.05,"répartition du cadre 5 à "&amp;ROUND($V59,1)&amp;" % au lieu de 100 %, ",""))&amp;IF($T59="","date de signature, ","")&amp;IF('Émetteur'!$B$17&lt;&gt;"Complet","onglet Émetteur, ",""))=0,"Prête","À corriger : "&amp;LEFT(IF($A59="","n°, ",IF(COUNTIF(Attestations!$A$2:$A$101,$A59)&gt;1,"n° en double, ",""))&amp;IF($B59="","client, ",IF(COUNTIF(Clients!$A$2:$A$201,$B59)=0,"client absent de l'onglet Clients, ",IF(INDEX(Clients!$G$2:$G$201,MATCH($B59,Clients!$A$2:$A$201,0))="","producteur ou détenteur (onglet Clients), ","")))&amp;IF($C59="","dénomination (3.A), ","")&amp;IF($D59="","triés ou collectés conjointement, ",IF(AND($D59="Triés",COUNTIF($E59:$L59,"Oui")&lt;&gt;1),"un seul flux coché si triés, ",IF(AND($D59&lt;&gt;"Triés",COUNTIF($E59:$L59,"Oui")&lt;2),"au moins deux flux si collectés conjointement, ","")))&amp;IF(AND($D59="Collectés conjointement",$L59="Oui"),"plâtre interdit en mélange, ","")&amp;IF(OR($M59="",$P59="",$R59=""),"quantités 4.A, 4.B/4.C et 4.D, ",IF(AND(ISNUMBER($M59),ISNUMBER($P59),ISNUMBER($R59)),IF(OR($M59&lt;&gt;ROUND($M59,0),$P59&lt;&gt;ROUND($P59,0),$R59&lt;&gt;ROUND($R59,0)),"tonnes sans décimale, ","")&amp;IF($P59&lt;&gt;$M59-$R59,"bilan des masses (4.B/4.C = 4.A - 4.D), ",""),"quantités en nombres, "))&amp;IF(OR($N59="",$Q59="",$S59=""),"pesées ou estimées, ","")&amp;IF($O59="","case 4.B ou 4.C, ","")&amp;IF($A59="","",IF(ABS($V59-100)&gt;0.05,"répartition du cadre 5 à "&amp;ROUND($V59,1)&amp;" % au lieu de 100 %, ",""))&amp;IF($T59="","date de signature, ","")&amp;IF('Émetteur'!$B$17&lt;&gt;"Complet","onglet Émetteur, ",""),LEN(IF($A59="","n°, ",IF(COUNTIF(Attestations!$A$2:$A$101,$A59)&gt;1,"n° en double, ",""))&amp;IF($B59="","client, ",IF(COUNTIF(Clients!$A$2:$A$201,$B59)=0,"client absent de l'onglet Clients, ",IF(INDEX(Clients!$G$2:$G$201,MATCH($B59,Clients!$A$2:$A$201,0))="","producteur ou détenteur (onglet Clients), ","")))&amp;IF($C59="","dénomination (3.A), ","")&amp;IF($D59="","triés ou collectés conjointement, ",IF(AND($D59="Triés",COUNTIF($E59:$L59,"Oui")&lt;&gt;1),"un seul flux coché si triés, ",IF(AND($D59&lt;&gt;"Triés",COUNTIF($E59:$L59,"Oui")&lt;2),"au moins deux flux si collectés conjointement, ","")))&amp;IF(AND($D59="Collectés conjointement",$L59="Oui"),"plâtre interdit en mélange, ","")&amp;IF(OR($M59="",$P59="",$R59=""),"quantités 4.A, 4.B/4.C et 4.D, ",IF(AND(ISNUMBER($M59),ISNUMBER($P59),ISNUMBER($R59)),IF(OR($M59&lt;&gt;ROUND($M59,0),$P59&lt;&gt;ROUND($P59,0),$R59&lt;&gt;ROUND($R59,0)),"tonnes sans décimale, ","")&amp;IF($P59&lt;&gt;$M59-$R59,"bilan des masses (4.B/4.C = 4.A - 4.D), ",""),"quantités en nombres, "))&amp;IF(OR($N59="",$Q59="",$S59=""),"pesées ou estimées, ","")&amp;IF($O59="","case 4.B ou 4.C, ","")&amp;IF($A59="","",IF(ABS($V59-100)&gt;0.05,"répartition du cadre 5 à "&amp;ROUND($V59,1)&amp;" % au lieu de 100 %, ",""))&amp;IF($T59="","date de signature, ","")&amp;IF('Émetteur'!$B$17&lt;&gt;"Complet","onglet Émetteur, ",""))-2)))</f>
      </c>
    </row>
    <row r="60" spans="1:23" x14ac:dyDescent="0.25">
      <c r="A60" s="7"/>
      <c r="B60" s="7"/>
      <c r="C60" s="7"/>
      <c r="D60" s="7"/>
      <c r="E60" s="13"/>
      <c r="F60" s="13"/>
      <c r="G60" s="13"/>
      <c r="H60" s="13"/>
      <c r="I60" s="13"/>
      <c r="J60" s="13"/>
      <c r="K60" s="13"/>
      <c r="L60" s="13"/>
      <c r="M60" s="13"/>
      <c r="N60" s="7"/>
      <c r="O60" s="7"/>
      <c r="P60" s="13"/>
      <c r="Q60" s="7"/>
      <c r="R60" s="13"/>
      <c r="S60" s="7"/>
      <c r="T60" s="9"/>
      <c r="U60" s="7"/>
      <c r="V60" s="14">
        <f>IF($A60="","",SUMIF(Destinations!$A$2:$A$401,$A60,Destinations!$E$2:$E$401))</f>
      </c>
      <c r="W60" s="15">
        <f>IF(AND($A60="",$B60=""),"",IF(LEN(IF($A60="","n°, ",IF(COUNTIF(Attestations!$A$2:$A$101,$A60)&gt;1,"n° en double, ",""))&amp;IF($B60="","client, ",IF(COUNTIF(Clients!$A$2:$A$201,$B60)=0,"client absent de l'onglet Clients, ",IF(INDEX(Clients!$G$2:$G$201,MATCH($B60,Clients!$A$2:$A$201,0))="","producteur ou détenteur (onglet Clients), ","")))&amp;IF($C60="","dénomination (3.A), ","")&amp;IF($D60="","triés ou collectés conjointement, ",IF(AND($D60="Triés",COUNTIF($E60:$L60,"Oui")&lt;&gt;1),"un seul flux coché si triés, ",IF(AND($D60&lt;&gt;"Triés",COUNTIF($E60:$L60,"Oui")&lt;2),"au moins deux flux si collectés conjointement, ","")))&amp;IF(AND($D60="Collectés conjointement",$L60="Oui"),"plâtre interdit en mélange, ","")&amp;IF(OR($M60="",$P60="",$R60=""),"quantités 4.A, 4.B/4.C et 4.D, ",IF(AND(ISNUMBER($M60),ISNUMBER($P60),ISNUMBER($R60)),IF(OR($M60&lt;&gt;ROUND($M60,0),$P60&lt;&gt;ROUND($P60,0),$R60&lt;&gt;ROUND($R60,0)),"tonnes sans décimale, ","")&amp;IF($P60&lt;&gt;$M60-$R60,"bilan des masses (4.B/4.C = 4.A - 4.D), ",""),"quantités en nombres, "))&amp;IF(OR($N60="",$Q60="",$S60=""),"pesées ou estimées, ","")&amp;IF($O60="","case 4.B ou 4.C, ","")&amp;IF($A60="","",IF(ABS($V60-100)&gt;0.05,"répartition du cadre 5 à "&amp;ROUND($V60,1)&amp;" % au lieu de 100 %, ",""))&amp;IF($T60="","date de signature, ","")&amp;IF('Émetteur'!$B$17&lt;&gt;"Complet","onglet Émetteur, ",""))=0,"Prête","À corriger : "&amp;LEFT(IF($A60="","n°, ",IF(COUNTIF(Attestations!$A$2:$A$101,$A60)&gt;1,"n° en double, ",""))&amp;IF($B60="","client, ",IF(COUNTIF(Clients!$A$2:$A$201,$B60)=0,"client absent de l'onglet Clients, ",IF(INDEX(Clients!$G$2:$G$201,MATCH($B60,Clients!$A$2:$A$201,0))="","producteur ou détenteur (onglet Clients), ","")))&amp;IF($C60="","dénomination (3.A), ","")&amp;IF($D60="","triés ou collectés conjointement, ",IF(AND($D60="Triés",COUNTIF($E60:$L60,"Oui")&lt;&gt;1),"un seul flux coché si triés, ",IF(AND($D60&lt;&gt;"Triés",COUNTIF($E60:$L60,"Oui")&lt;2),"au moins deux flux si collectés conjointement, ","")))&amp;IF(AND($D60="Collectés conjointement",$L60="Oui"),"plâtre interdit en mélange, ","")&amp;IF(OR($M60="",$P60="",$R60=""),"quantités 4.A, 4.B/4.C et 4.D, ",IF(AND(ISNUMBER($M60),ISNUMBER($P60),ISNUMBER($R60)),IF(OR($M60&lt;&gt;ROUND($M60,0),$P60&lt;&gt;ROUND($P60,0),$R60&lt;&gt;ROUND($R60,0)),"tonnes sans décimale, ","")&amp;IF($P60&lt;&gt;$M60-$R60,"bilan des masses (4.B/4.C = 4.A - 4.D), ",""),"quantités en nombres, "))&amp;IF(OR($N60="",$Q60="",$S60=""),"pesées ou estimées, ","")&amp;IF($O60="","case 4.B ou 4.C, ","")&amp;IF($A60="","",IF(ABS($V60-100)&gt;0.05,"répartition du cadre 5 à "&amp;ROUND($V60,1)&amp;" % au lieu de 100 %, ",""))&amp;IF($T60="","date de signature, ","")&amp;IF('Émetteur'!$B$17&lt;&gt;"Complet","onglet Émetteur, ",""),LEN(IF($A60="","n°, ",IF(COUNTIF(Attestations!$A$2:$A$101,$A60)&gt;1,"n° en double, ",""))&amp;IF($B60="","client, ",IF(COUNTIF(Clients!$A$2:$A$201,$B60)=0,"client absent de l'onglet Clients, ",IF(INDEX(Clients!$G$2:$G$201,MATCH($B60,Clients!$A$2:$A$201,0))="","producteur ou détenteur (onglet Clients), ","")))&amp;IF($C60="","dénomination (3.A), ","")&amp;IF($D60="","triés ou collectés conjointement, ",IF(AND($D60="Triés",COUNTIF($E60:$L60,"Oui")&lt;&gt;1),"un seul flux coché si triés, ",IF(AND($D60&lt;&gt;"Triés",COUNTIF($E60:$L60,"Oui")&lt;2),"au moins deux flux si collectés conjointement, ","")))&amp;IF(AND($D60="Collectés conjointement",$L60="Oui"),"plâtre interdit en mélange, ","")&amp;IF(OR($M60="",$P60="",$R60=""),"quantités 4.A, 4.B/4.C et 4.D, ",IF(AND(ISNUMBER($M60),ISNUMBER($P60),ISNUMBER($R60)),IF(OR($M60&lt;&gt;ROUND($M60,0),$P60&lt;&gt;ROUND($P60,0),$R60&lt;&gt;ROUND($R60,0)),"tonnes sans décimale, ","")&amp;IF($P60&lt;&gt;$M60-$R60,"bilan des masses (4.B/4.C = 4.A - 4.D), ",""),"quantités en nombres, "))&amp;IF(OR($N60="",$Q60="",$S60=""),"pesées ou estimées, ","")&amp;IF($O60="","case 4.B ou 4.C, ","")&amp;IF($A60="","",IF(ABS($V60-100)&gt;0.05,"répartition du cadre 5 à "&amp;ROUND($V60,1)&amp;" % au lieu de 100 %, ",""))&amp;IF($T60="","date de signature, ","")&amp;IF('Émetteur'!$B$17&lt;&gt;"Complet","onglet Émetteur, ",""))-2)))</f>
      </c>
    </row>
    <row r="61" spans="1:23" x14ac:dyDescent="0.25">
      <c r="A61" s="7"/>
      <c r="B61" s="7"/>
      <c r="C61" s="7"/>
      <c r="D61" s="7"/>
      <c r="E61" s="13"/>
      <c r="F61" s="13"/>
      <c r="G61" s="13"/>
      <c r="H61" s="13"/>
      <c r="I61" s="13"/>
      <c r="J61" s="13"/>
      <c r="K61" s="13"/>
      <c r="L61" s="13"/>
      <c r="M61" s="13"/>
      <c r="N61" s="7"/>
      <c r="O61" s="7"/>
      <c r="P61" s="13"/>
      <c r="Q61" s="7"/>
      <c r="R61" s="13"/>
      <c r="S61" s="7"/>
      <c r="T61" s="9"/>
      <c r="U61" s="7"/>
      <c r="V61" s="14">
        <f>IF($A61="","",SUMIF(Destinations!$A$2:$A$401,$A61,Destinations!$E$2:$E$401))</f>
      </c>
      <c r="W61" s="15">
        <f>IF(AND($A61="",$B61=""),"",IF(LEN(IF($A61="","n°, ",IF(COUNTIF(Attestations!$A$2:$A$101,$A61)&gt;1,"n° en double, ",""))&amp;IF($B61="","client, ",IF(COUNTIF(Clients!$A$2:$A$201,$B61)=0,"client absent de l'onglet Clients, ",IF(INDEX(Clients!$G$2:$G$201,MATCH($B61,Clients!$A$2:$A$201,0))="","producteur ou détenteur (onglet Clients), ","")))&amp;IF($C61="","dénomination (3.A), ","")&amp;IF($D61="","triés ou collectés conjointement, ",IF(AND($D61="Triés",COUNTIF($E61:$L61,"Oui")&lt;&gt;1),"un seul flux coché si triés, ",IF(AND($D61&lt;&gt;"Triés",COUNTIF($E61:$L61,"Oui")&lt;2),"au moins deux flux si collectés conjointement, ","")))&amp;IF(AND($D61="Collectés conjointement",$L61="Oui"),"plâtre interdit en mélange, ","")&amp;IF(OR($M61="",$P61="",$R61=""),"quantités 4.A, 4.B/4.C et 4.D, ",IF(AND(ISNUMBER($M61),ISNUMBER($P61),ISNUMBER($R61)),IF(OR($M61&lt;&gt;ROUND($M61,0),$P61&lt;&gt;ROUND($P61,0),$R61&lt;&gt;ROUND($R61,0)),"tonnes sans décimale, ","")&amp;IF($P61&lt;&gt;$M61-$R61,"bilan des masses (4.B/4.C = 4.A - 4.D), ",""),"quantités en nombres, "))&amp;IF(OR($N61="",$Q61="",$S61=""),"pesées ou estimées, ","")&amp;IF($O61="","case 4.B ou 4.C, ","")&amp;IF($A61="","",IF(ABS($V61-100)&gt;0.05,"répartition du cadre 5 à "&amp;ROUND($V61,1)&amp;" % au lieu de 100 %, ",""))&amp;IF($T61="","date de signature, ","")&amp;IF('Émetteur'!$B$17&lt;&gt;"Complet","onglet Émetteur, ",""))=0,"Prête","À corriger : "&amp;LEFT(IF($A61="","n°, ",IF(COUNTIF(Attestations!$A$2:$A$101,$A61)&gt;1,"n° en double, ",""))&amp;IF($B61="","client, ",IF(COUNTIF(Clients!$A$2:$A$201,$B61)=0,"client absent de l'onglet Clients, ",IF(INDEX(Clients!$G$2:$G$201,MATCH($B61,Clients!$A$2:$A$201,0))="","producteur ou détenteur (onglet Clients), ","")))&amp;IF($C61="","dénomination (3.A), ","")&amp;IF($D61="","triés ou collectés conjointement, ",IF(AND($D61="Triés",COUNTIF($E61:$L61,"Oui")&lt;&gt;1),"un seul flux coché si triés, ",IF(AND($D61&lt;&gt;"Triés",COUNTIF($E61:$L61,"Oui")&lt;2),"au moins deux flux si collectés conjointement, ","")))&amp;IF(AND($D61="Collectés conjointement",$L61="Oui"),"plâtre interdit en mélange, ","")&amp;IF(OR($M61="",$P61="",$R61=""),"quantités 4.A, 4.B/4.C et 4.D, ",IF(AND(ISNUMBER($M61),ISNUMBER($P61),ISNUMBER($R61)),IF(OR($M61&lt;&gt;ROUND($M61,0),$P61&lt;&gt;ROUND($P61,0),$R61&lt;&gt;ROUND($R61,0)),"tonnes sans décimale, ","")&amp;IF($P61&lt;&gt;$M61-$R61,"bilan des masses (4.B/4.C = 4.A - 4.D), ",""),"quantités en nombres, "))&amp;IF(OR($N61="",$Q61="",$S61=""),"pesées ou estimées, ","")&amp;IF($O61="","case 4.B ou 4.C, ","")&amp;IF($A61="","",IF(ABS($V61-100)&gt;0.05,"répartition du cadre 5 à "&amp;ROUND($V61,1)&amp;" % au lieu de 100 %, ",""))&amp;IF($T61="","date de signature, ","")&amp;IF('Émetteur'!$B$17&lt;&gt;"Complet","onglet Émetteur, ",""),LEN(IF($A61="","n°, ",IF(COUNTIF(Attestations!$A$2:$A$101,$A61)&gt;1,"n° en double, ",""))&amp;IF($B61="","client, ",IF(COUNTIF(Clients!$A$2:$A$201,$B61)=0,"client absent de l'onglet Clients, ",IF(INDEX(Clients!$G$2:$G$201,MATCH($B61,Clients!$A$2:$A$201,0))="","producteur ou détenteur (onglet Clients), ","")))&amp;IF($C61="","dénomination (3.A), ","")&amp;IF($D61="","triés ou collectés conjointement, ",IF(AND($D61="Triés",COUNTIF($E61:$L61,"Oui")&lt;&gt;1),"un seul flux coché si triés, ",IF(AND($D61&lt;&gt;"Triés",COUNTIF($E61:$L61,"Oui")&lt;2),"au moins deux flux si collectés conjointement, ","")))&amp;IF(AND($D61="Collectés conjointement",$L61="Oui"),"plâtre interdit en mélange, ","")&amp;IF(OR($M61="",$P61="",$R61=""),"quantités 4.A, 4.B/4.C et 4.D, ",IF(AND(ISNUMBER($M61),ISNUMBER($P61),ISNUMBER($R61)),IF(OR($M61&lt;&gt;ROUND($M61,0),$P61&lt;&gt;ROUND($P61,0),$R61&lt;&gt;ROUND($R61,0)),"tonnes sans décimale, ","")&amp;IF($P61&lt;&gt;$M61-$R61,"bilan des masses (4.B/4.C = 4.A - 4.D), ",""),"quantités en nombres, "))&amp;IF(OR($N61="",$Q61="",$S61=""),"pesées ou estimées, ","")&amp;IF($O61="","case 4.B ou 4.C, ","")&amp;IF($A61="","",IF(ABS($V61-100)&gt;0.05,"répartition du cadre 5 à "&amp;ROUND($V61,1)&amp;" % au lieu de 100 %, ",""))&amp;IF($T61="","date de signature, ","")&amp;IF('Émetteur'!$B$17&lt;&gt;"Complet","onglet Émetteur, ",""))-2)))</f>
      </c>
    </row>
    <row r="62" spans="1:23" x14ac:dyDescent="0.25">
      <c r="A62" s="7"/>
      <c r="B62" s="7"/>
      <c r="C62" s="7"/>
      <c r="D62" s="7"/>
      <c r="E62" s="13"/>
      <c r="F62" s="13"/>
      <c r="G62" s="13"/>
      <c r="H62" s="13"/>
      <c r="I62" s="13"/>
      <c r="J62" s="13"/>
      <c r="K62" s="13"/>
      <c r="L62" s="13"/>
      <c r="M62" s="13"/>
      <c r="N62" s="7"/>
      <c r="O62" s="7"/>
      <c r="P62" s="13"/>
      <c r="Q62" s="7"/>
      <c r="R62" s="13"/>
      <c r="S62" s="7"/>
      <c r="T62" s="9"/>
      <c r="U62" s="7"/>
      <c r="V62" s="14">
        <f>IF($A62="","",SUMIF(Destinations!$A$2:$A$401,$A62,Destinations!$E$2:$E$401))</f>
      </c>
      <c r="W62" s="15">
        <f>IF(AND($A62="",$B62=""),"",IF(LEN(IF($A62="","n°, ",IF(COUNTIF(Attestations!$A$2:$A$101,$A62)&gt;1,"n° en double, ",""))&amp;IF($B62="","client, ",IF(COUNTIF(Clients!$A$2:$A$201,$B62)=0,"client absent de l'onglet Clients, ",IF(INDEX(Clients!$G$2:$G$201,MATCH($B62,Clients!$A$2:$A$201,0))="","producteur ou détenteur (onglet Clients), ","")))&amp;IF($C62="","dénomination (3.A), ","")&amp;IF($D62="","triés ou collectés conjointement, ",IF(AND($D62="Triés",COUNTIF($E62:$L62,"Oui")&lt;&gt;1),"un seul flux coché si triés, ",IF(AND($D62&lt;&gt;"Triés",COUNTIF($E62:$L62,"Oui")&lt;2),"au moins deux flux si collectés conjointement, ","")))&amp;IF(AND($D62="Collectés conjointement",$L62="Oui"),"plâtre interdit en mélange, ","")&amp;IF(OR($M62="",$P62="",$R62=""),"quantités 4.A, 4.B/4.C et 4.D, ",IF(AND(ISNUMBER($M62),ISNUMBER($P62),ISNUMBER($R62)),IF(OR($M62&lt;&gt;ROUND($M62,0),$P62&lt;&gt;ROUND($P62,0),$R62&lt;&gt;ROUND($R62,0)),"tonnes sans décimale, ","")&amp;IF($P62&lt;&gt;$M62-$R62,"bilan des masses (4.B/4.C = 4.A - 4.D), ",""),"quantités en nombres, "))&amp;IF(OR($N62="",$Q62="",$S62=""),"pesées ou estimées, ","")&amp;IF($O62="","case 4.B ou 4.C, ","")&amp;IF($A62="","",IF(ABS($V62-100)&gt;0.05,"répartition du cadre 5 à "&amp;ROUND($V62,1)&amp;" % au lieu de 100 %, ",""))&amp;IF($T62="","date de signature, ","")&amp;IF('Émetteur'!$B$17&lt;&gt;"Complet","onglet Émetteur, ",""))=0,"Prête","À corriger : "&amp;LEFT(IF($A62="","n°, ",IF(COUNTIF(Attestations!$A$2:$A$101,$A62)&gt;1,"n° en double, ",""))&amp;IF($B62="","client, ",IF(COUNTIF(Clients!$A$2:$A$201,$B62)=0,"client absent de l'onglet Clients, ",IF(INDEX(Clients!$G$2:$G$201,MATCH($B62,Clients!$A$2:$A$201,0))="","producteur ou détenteur (onglet Clients), ","")))&amp;IF($C62="","dénomination (3.A), ","")&amp;IF($D62="","triés ou collectés conjointement, ",IF(AND($D62="Triés",COUNTIF($E62:$L62,"Oui")&lt;&gt;1),"un seul flux coché si triés, ",IF(AND($D62&lt;&gt;"Triés",COUNTIF($E62:$L62,"Oui")&lt;2),"au moins deux flux si collectés conjointement, ","")))&amp;IF(AND($D62="Collectés conjointement",$L62="Oui"),"plâtre interdit en mélange, ","")&amp;IF(OR($M62="",$P62="",$R62=""),"quantités 4.A, 4.B/4.C et 4.D, ",IF(AND(ISNUMBER($M62),ISNUMBER($P62),ISNUMBER($R62)),IF(OR($M62&lt;&gt;ROUND($M62,0),$P62&lt;&gt;ROUND($P62,0),$R62&lt;&gt;ROUND($R62,0)),"tonnes sans décimale, ","")&amp;IF($P62&lt;&gt;$M62-$R62,"bilan des masses (4.B/4.C = 4.A - 4.D), ",""),"quantités en nombres, "))&amp;IF(OR($N62="",$Q62="",$S62=""),"pesées ou estimées, ","")&amp;IF($O62="","case 4.B ou 4.C, ","")&amp;IF($A62="","",IF(ABS($V62-100)&gt;0.05,"répartition du cadre 5 à "&amp;ROUND($V62,1)&amp;" % au lieu de 100 %, ",""))&amp;IF($T62="","date de signature, ","")&amp;IF('Émetteur'!$B$17&lt;&gt;"Complet","onglet Émetteur, ",""),LEN(IF($A62="","n°, ",IF(COUNTIF(Attestations!$A$2:$A$101,$A62)&gt;1,"n° en double, ",""))&amp;IF($B62="","client, ",IF(COUNTIF(Clients!$A$2:$A$201,$B62)=0,"client absent de l'onglet Clients, ",IF(INDEX(Clients!$G$2:$G$201,MATCH($B62,Clients!$A$2:$A$201,0))="","producteur ou détenteur (onglet Clients), ","")))&amp;IF($C62="","dénomination (3.A), ","")&amp;IF($D62="","triés ou collectés conjointement, ",IF(AND($D62="Triés",COUNTIF($E62:$L62,"Oui")&lt;&gt;1),"un seul flux coché si triés, ",IF(AND($D62&lt;&gt;"Triés",COUNTIF($E62:$L62,"Oui")&lt;2),"au moins deux flux si collectés conjointement, ","")))&amp;IF(AND($D62="Collectés conjointement",$L62="Oui"),"plâtre interdit en mélange, ","")&amp;IF(OR($M62="",$P62="",$R62=""),"quantités 4.A, 4.B/4.C et 4.D, ",IF(AND(ISNUMBER($M62),ISNUMBER($P62),ISNUMBER($R62)),IF(OR($M62&lt;&gt;ROUND($M62,0),$P62&lt;&gt;ROUND($P62,0),$R62&lt;&gt;ROUND($R62,0)),"tonnes sans décimale, ","")&amp;IF($P62&lt;&gt;$M62-$R62,"bilan des masses (4.B/4.C = 4.A - 4.D), ",""),"quantités en nombres, "))&amp;IF(OR($N62="",$Q62="",$S62=""),"pesées ou estimées, ","")&amp;IF($O62="","case 4.B ou 4.C, ","")&amp;IF($A62="","",IF(ABS($V62-100)&gt;0.05,"répartition du cadre 5 à "&amp;ROUND($V62,1)&amp;" % au lieu de 100 %, ",""))&amp;IF($T62="","date de signature, ","")&amp;IF('Émetteur'!$B$17&lt;&gt;"Complet","onglet Émetteur, ",""))-2)))</f>
      </c>
    </row>
    <row r="63" spans="1:23" x14ac:dyDescent="0.25">
      <c r="A63" s="7"/>
      <c r="B63" s="7"/>
      <c r="C63" s="7"/>
      <c r="D63" s="7"/>
      <c r="E63" s="13"/>
      <c r="F63" s="13"/>
      <c r="G63" s="13"/>
      <c r="H63" s="13"/>
      <c r="I63" s="13"/>
      <c r="J63" s="13"/>
      <c r="K63" s="13"/>
      <c r="L63" s="13"/>
      <c r="M63" s="13"/>
      <c r="N63" s="7"/>
      <c r="O63" s="7"/>
      <c r="P63" s="13"/>
      <c r="Q63" s="7"/>
      <c r="R63" s="13"/>
      <c r="S63" s="7"/>
      <c r="T63" s="9"/>
      <c r="U63" s="7"/>
      <c r="V63" s="14">
        <f>IF($A63="","",SUMIF(Destinations!$A$2:$A$401,$A63,Destinations!$E$2:$E$401))</f>
      </c>
      <c r="W63" s="15">
        <f>IF(AND($A63="",$B63=""),"",IF(LEN(IF($A63="","n°, ",IF(COUNTIF(Attestations!$A$2:$A$101,$A63)&gt;1,"n° en double, ",""))&amp;IF($B63="","client, ",IF(COUNTIF(Clients!$A$2:$A$201,$B63)=0,"client absent de l'onglet Clients, ",IF(INDEX(Clients!$G$2:$G$201,MATCH($B63,Clients!$A$2:$A$201,0))="","producteur ou détenteur (onglet Clients), ","")))&amp;IF($C63="","dénomination (3.A), ","")&amp;IF($D63="","triés ou collectés conjointement, ",IF(AND($D63="Triés",COUNTIF($E63:$L63,"Oui")&lt;&gt;1),"un seul flux coché si triés, ",IF(AND($D63&lt;&gt;"Triés",COUNTIF($E63:$L63,"Oui")&lt;2),"au moins deux flux si collectés conjointement, ","")))&amp;IF(AND($D63="Collectés conjointement",$L63="Oui"),"plâtre interdit en mélange, ","")&amp;IF(OR($M63="",$P63="",$R63=""),"quantités 4.A, 4.B/4.C et 4.D, ",IF(AND(ISNUMBER($M63),ISNUMBER($P63),ISNUMBER($R63)),IF(OR($M63&lt;&gt;ROUND($M63,0),$P63&lt;&gt;ROUND($P63,0),$R63&lt;&gt;ROUND($R63,0)),"tonnes sans décimale, ","")&amp;IF($P63&lt;&gt;$M63-$R63,"bilan des masses (4.B/4.C = 4.A - 4.D), ",""),"quantités en nombres, "))&amp;IF(OR($N63="",$Q63="",$S63=""),"pesées ou estimées, ","")&amp;IF($O63="","case 4.B ou 4.C, ","")&amp;IF($A63="","",IF(ABS($V63-100)&gt;0.05,"répartition du cadre 5 à "&amp;ROUND($V63,1)&amp;" % au lieu de 100 %, ",""))&amp;IF($T63="","date de signature, ","")&amp;IF('Émetteur'!$B$17&lt;&gt;"Complet","onglet Émetteur, ",""))=0,"Prête","À corriger : "&amp;LEFT(IF($A63="","n°, ",IF(COUNTIF(Attestations!$A$2:$A$101,$A63)&gt;1,"n° en double, ",""))&amp;IF($B63="","client, ",IF(COUNTIF(Clients!$A$2:$A$201,$B63)=0,"client absent de l'onglet Clients, ",IF(INDEX(Clients!$G$2:$G$201,MATCH($B63,Clients!$A$2:$A$201,0))="","producteur ou détenteur (onglet Clients), ","")))&amp;IF($C63="","dénomination (3.A), ","")&amp;IF($D63="","triés ou collectés conjointement, ",IF(AND($D63="Triés",COUNTIF($E63:$L63,"Oui")&lt;&gt;1),"un seul flux coché si triés, ",IF(AND($D63&lt;&gt;"Triés",COUNTIF($E63:$L63,"Oui")&lt;2),"au moins deux flux si collectés conjointement, ","")))&amp;IF(AND($D63="Collectés conjointement",$L63="Oui"),"plâtre interdit en mélange, ","")&amp;IF(OR($M63="",$P63="",$R63=""),"quantités 4.A, 4.B/4.C et 4.D, ",IF(AND(ISNUMBER($M63),ISNUMBER($P63),ISNUMBER($R63)),IF(OR($M63&lt;&gt;ROUND($M63,0),$P63&lt;&gt;ROUND($P63,0),$R63&lt;&gt;ROUND($R63,0)),"tonnes sans décimale, ","")&amp;IF($P63&lt;&gt;$M63-$R63,"bilan des masses (4.B/4.C = 4.A - 4.D), ",""),"quantités en nombres, "))&amp;IF(OR($N63="",$Q63="",$S63=""),"pesées ou estimées, ","")&amp;IF($O63="","case 4.B ou 4.C, ","")&amp;IF($A63="","",IF(ABS($V63-100)&gt;0.05,"répartition du cadre 5 à "&amp;ROUND($V63,1)&amp;" % au lieu de 100 %, ",""))&amp;IF($T63="","date de signature, ","")&amp;IF('Émetteur'!$B$17&lt;&gt;"Complet","onglet Émetteur, ",""),LEN(IF($A63="","n°, ",IF(COUNTIF(Attestations!$A$2:$A$101,$A63)&gt;1,"n° en double, ",""))&amp;IF($B63="","client, ",IF(COUNTIF(Clients!$A$2:$A$201,$B63)=0,"client absent de l'onglet Clients, ",IF(INDEX(Clients!$G$2:$G$201,MATCH($B63,Clients!$A$2:$A$201,0))="","producteur ou détenteur (onglet Clients), ","")))&amp;IF($C63="","dénomination (3.A), ","")&amp;IF($D63="","triés ou collectés conjointement, ",IF(AND($D63="Triés",COUNTIF($E63:$L63,"Oui")&lt;&gt;1),"un seul flux coché si triés, ",IF(AND($D63&lt;&gt;"Triés",COUNTIF($E63:$L63,"Oui")&lt;2),"au moins deux flux si collectés conjointement, ","")))&amp;IF(AND($D63="Collectés conjointement",$L63="Oui"),"plâtre interdit en mélange, ","")&amp;IF(OR($M63="",$P63="",$R63=""),"quantités 4.A, 4.B/4.C et 4.D, ",IF(AND(ISNUMBER($M63),ISNUMBER($P63),ISNUMBER($R63)),IF(OR($M63&lt;&gt;ROUND($M63,0),$P63&lt;&gt;ROUND($P63,0),$R63&lt;&gt;ROUND($R63,0)),"tonnes sans décimale, ","")&amp;IF($P63&lt;&gt;$M63-$R63,"bilan des masses (4.B/4.C = 4.A - 4.D), ",""),"quantités en nombres, "))&amp;IF(OR($N63="",$Q63="",$S63=""),"pesées ou estimées, ","")&amp;IF($O63="","case 4.B ou 4.C, ","")&amp;IF($A63="","",IF(ABS($V63-100)&gt;0.05,"répartition du cadre 5 à "&amp;ROUND($V63,1)&amp;" % au lieu de 100 %, ",""))&amp;IF($T63="","date de signature, ","")&amp;IF('Émetteur'!$B$17&lt;&gt;"Complet","onglet Émetteur, ",""))-2)))</f>
      </c>
    </row>
    <row r="64" spans="1:23" x14ac:dyDescent="0.25">
      <c r="A64" s="7"/>
      <c r="B64" s="7"/>
      <c r="C64" s="7"/>
      <c r="D64" s="7"/>
      <c r="E64" s="13"/>
      <c r="F64" s="13"/>
      <c r="G64" s="13"/>
      <c r="H64" s="13"/>
      <c r="I64" s="13"/>
      <c r="J64" s="13"/>
      <c r="K64" s="13"/>
      <c r="L64" s="13"/>
      <c r="M64" s="13"/>
      <c r="N64" s="7"/>
      <c r="O64" s="7"/>
      <c r="P64" s="13"/>
      <c r="Q64" s="7"/>
      <c r="R64" s="13"/>
      <c r="S64" s="7"/>
      <c r="T64" s="9"/>
      <c r="U64" s="7"/>
      <c r="V64" s="14">
        <f>IF($A64="","",SUMIF(Destinations!$A$2:$A$401,$A64,Destinations!$E$2:$E$401))</f>
      </c>
      <c r="W64" s="15">
        <f>IF(AND($A64="",$B64=""),"",IF(LEN(IF($A64="","n°, ",IF(COUNTIF(Attestations!$A$2:$A$101,$A64)&gt;1,"n° en double, ",""))&amp;IF($B64="","client, ",IF(COUNTIF(Clients!$A$2:$A$201,$B64)=0,"client absent de l'onglet Clients, ",IF(INDEX(Clients!$G$2:$G$201,MATCH($B64,Clients!$A$2:$A$201,0))="","producteur ou détenteur (onglet Clients), ","")))&amp;IF($C64="","dénomination (3.A), ","")&amp;IF($D64="","triés ou collectés conjointement, ",IF(AND($D64="Triés",COUNTIF($E64:$L64,"Oui")&lt;&gt;1),"un seul flux coché si triés, ",IF(AND($D64&lt;&gt;"Triés",COUNTIF($E64:$L64,"Oui")&lt;2),"au moins deux flux si collectés conjointement, ","")))&amp;IF(AND($D64="Collectés conjointement",$L64="Oui"),"plâtre interdit en mélange, ","")&amp;IF(OR($M64="",$P64="",$R64=""),"quantités 4.A, 4.B/4.C et 4.D, ",IF(AND(ISNUMBER($M64),ISNUMBER($P64),ISNUMBER($R64)),IF(OR($M64&lt;&gt;ROUND($M64,0),$P64&lt;&gt;ROUND($P64,0),$R64&lt;&gt;ROUND($R64,0)),"tonnes sans décimale, ","")&amp;IF($P64&lt;&gt;$M64-$R64,"bilan des masses (4.B/4.C = 4.A - 4.D), ",""),"quantités en nombres, "))&amp;IF(OR($N64="",$Q64="",$S64=""),"pesées ou estimées, ","")&amp;IF($O64="","case 4.B ou 4.C, ","")&amp;IF($A64="","",IF(ABS($V64-100)&gt;0.05,"répartition du cadre 5 à "&amp;ROUND($V64,1)&amp;" % au lieu de 100 %, ",""))&amp;IF($T64="","date de signature, ","")&amp;IF('Émetteur'!$B$17&lt;&gt;"Complet","onglet Émetteur, ",""))=0,"Prête","À corriger : "&amp;LEFT(IF($A64="","n°, ",IF(COUNTIF(Attestations!$A$2:$A$101,$A64)&gt;1,"n° en double, ",""))&amp;IF($B64="","client, ",IF(COUNTIF(Clients!$A$2:$A$201,$B64)=0,"client absent de l'onglet Clients, ",IF(INDEX(Clients!$G$2:$G$201,MATCH($B64,Clients!$A$2:$A$201,0))="","producteur ou détenteur (onglet Clients), ","")))&amp;IF($C64="","dénomination (3.A), ","")&amp;IF($D64="","triés ou collectés conjointement, ",IF(AND($D64="Triés",COUNTIF($E64:$L64,"Oui")&lt;&gt;1),"un seul flux coché si triés, ",IF(AND($D64&lt;&gt;"Triés",COUNTIF($E64:$L64,"Oui")&lt;2),"au moins deux flux si collectés conjointement, ","")))&amp;IF(AND($D64="Collectés conjointement",$L64="Oui"),"plâtre interdit en mélange, ","")&amp;IF(OR($M64="",$P64="",$R64=""),"quantités 4.A, 4.B/4.C et 4.D, ",IF(AND(ISNUMBER($M64),ISNUMBER($P64),ISNUMBER($R64)),IF(OR($M64&lt;&gt;ROUND($M64,0),$P64&lt;&gt;ROUND($P64,0),$R64&lt;&gt;ROUND($R64,0)),"tonnes sans décimale, ","")&amp;IF($P64&lt;&gt;$M64-$R64,"bilan des masses (4.B/4.C = 4.A - 4.D), ",""),"quantités en nombres, "))&amp;IF(OR($N64="",$Q64="",$S64=""),"pesées ou estimées, ","")&amp;IF($O64="","case 4.B ou 4.C, ","")&amp;IF($A64="","",IF(ABS($V64-100)&gt;0.05,"répartition du cadre 5 à "&amp;ROUND($V64,1)&amp;" % au lieu de 100 %, ",""))&amp;IF($T64="","date de signature, ","")&amp;IF('Émetteur'!$B$17&lt;&gt;"Complet","onglet Émetteur, ",""),LEN(IF($A64="","n°, ",IF(COUNTIF(Attestations!$A$2:$A$101,$A64)&gt;1,"n° en double, ",""))&amp;IF($B64="","client, ",IF(COUNTIF(Clients!$A$2:$A$201,$B64)=0,"client absent de l'onglet Clients, ",IF(INDEX(Clients!$G$2:$G$201,MATCH($B64,Clients!$A$2:$A$201,0))="","producteur ou détenteur (onglet Clients), ","")))&amp;IF($C64="","dénomination (3.A), ","")&amp;IF($D64="","triés ou collectés conjointement, ",IF(AND($D64="Triés",COUNTIF($E64:$L64,"Oui")&lt;&gt;1),"un seul flux coché si triés, ",IF(AND($D64&lt;&gt;"Triés",COUNTIF($E64:$L64,"Oui")&lt;2),"au moins deux flux si collectés conjointement, ","")))&amp;IF(AND($D64="Collectés conjointement",$L64="Oui"),"plâtre interdit en mélange, ","")&amp;IF(OR($M64="",$P64="",$R64=""),"quantités 4.A, 4.B/4.C et 4.D, ",IF(AND(ISNUMBER($M64),ISNUMBER($P64),ISNUMBER($R64)),IF(OR($M64&lt;&gt;ROUND($M64,0),$P64&lt;&gt;ROUND($P64,0),$R64&lt;&gt;ROUND($R64,0)),"tonnes sans décimale, ","")&amp;IF($P64&lt;&gt;$M64-$R64,"bilan des masses (4.B/4.C = 4.A - 4.D), ",""),"quantités en nombres, "))&amp;IF(OR($N64="",$Q64="",$S64=""),"pesées ou estimées, ","")&amp;IF($O64="","case 4.B ou 4.C, ","")&amp;IF($A64="","",IF(ABS($V64-100)&gt;0.05,"répartition du cadre 5 à "&amp;ROUND($V64,1)&amp;" % au lieu de 100 %, ",""))&amp;IF($T64="","date de signature, ","")&amp;IF('Émetteur'!$B$17&lt;&gt;"Complet","onglet Émetteur, ",""))-2)))</f>
      </c>
    </row>
    <row r="65" spans="1:23" x14ac:dyDescent="0.25">
      <c r="A65" s="7"/>
      <c r="B65" s="7"/>
      <c r="C65" s="7"/>
      <c r="D65" s="7"/>
      <c r="E65" s="13"/>
      <c r="F65" s="13"/>
      <c r="G65" s="13"/>
      <c r="H65" s="13"/>
      <c r="I65" s="13"/>
      <c r="J65" s="13"/>
      <c r="K65" s="13"/>
      <c r="L65" s="13"/>
      <c r="M65" s="13"/>
      <c r="N65" s="7"/>
      <c r="O65" s="7"/>
      <c r="P65" s="13"/>
      <c r="Q65" s="7"/>
      <c r="R65" s="13"/>
      <c r="S65" s="7"/>
      <c r="T65" s="9"/>
      <c r="U65" s="7"/>
      <c r="V65" s="14">
        <f>IF($A65="","",SUMIF(Destinations!$A$2:$A$401,$A65,Destinations!$E$2:$E$401))</f>
      </c>
      <c r="W65" s="15">
        <f>IF(AND($A65="",$B65=""),"",IF(LEN(IF($A65="","n°, ",IF(COUNTIF(Attestations!$A$2:$A$101,$A65)&gt;1,"n° en double, ",""))&amp;IF($B65="","client, ",IF(COUNTIF(Clients!$A$2:$A$201,$B65)=0,"client absent de l'onglet Clients, ",IF(INDEX(Clients!$G$2:$G$201,MATCH($B65,Clients!$A$2:$A$201,0))="","producteur ou détenteur (onglet Clients), ","")))&amp;IF($C65="","dénomination (3.A), ","")&amp;IF($D65="","triés ou collectés conjointement, ",IF(AND($D65="Triés",COUNTIF($E65:$L65,"Oui")&lt;&gt;1),"un seul flux coché si triés, ",IF(AND($D65&lt;&gt;"Triés",COUNTIF($E65:$L65,"Oui")&lt;2),"au moins deux flux si collectés conjointement, ","")))&amp;IF(AND($D65="Collectés conjointement",$L65="Oui"),"plâtre interdit en mélange, ","")&amp;IF(OR($M65="",$P65="",$R65=""),"quantités 4.A, 4.B/4.C et 4.D, ",IF(AND(ISNUMBER($M65),ISNUMBER($P65),ISNUMBER($R65)),IF(OR($M65&lt;&gt;ROUND($M65,0),$P65&lt;&gt;ROUND($P65,0),$R65&lt;&gt;ROUND($R65,0)),"tonnes sans décimale, ","")&amp;IF($P65&lt;&gt;$M65-$R65,"bilan des masses (4.B/4.C = 4.A - 4.D), ",""),"quantités en nombres, "))&amp;IF(OR($N65="",$Q65="",$S65=""),"pesées ou estimées, ","")&amp;IF($O65="","case 4.B ou 4.C, ","")&amp;IF($A65="","",IF(ABS($V65-100)&gt;0.05,"répartition du cadre 5 à "&amp;ROUND($V65,1)&amp;" % au lieu de 100 %, ",""))&amp;IF($T65="","date de signature, ","")&amp;IF('Émetteur'!$B$17&lt;&gt;"Complet","onglet Émetteur, ",""))=0,"Prête","À corriger : "&amp;LEFT(IF($A65="","n°, ",IF(COUNTIF(Attestations!$A$2:$A$101,$A65)&gt;1,"n° en double, ",""))&amp;IF($B65="","client, ",IF(COUNTIF(Clients!$A$2:$A$201,$B65)=0,"client absent de l'onglet Clients, ",IF(INDEX(Clients!$G$2:$G$201,MATCH($B65,Clients!$A$2:$A$201,0))="","producteur ou détenteur (onglet Clients), ","")))&amp;IF($C65="","dénomination (3.A), ","")&amp;IF($D65="","triés ou collectés conjointement, ",IF(AND($D65="Triés",COUNTIF($E65:$L65,"Oui")&lt;&gt;1),"un seul flux coché si triés, ",IF(AND($D65&lt;&gt;"Triés",COUNTIF($E65:$L65,"Oui")&lt;2),"au moins deux flux si collectés conjointement, ","")))&amp;IF(AND($D65="Collectés conjointement",$L65="Oui"),"plâtre interdit en mélange, ","")&amp;IF(OR($M65="",$P65="",$R65=""),"quantités 4.A, 4.B/4.C et 4.D, ",IF(AND(ISNUMBER($M65),ISNUMBER($P65),ISNUMBER($R65)),IF(OR($M65&lt;&gt;ROUND($M65,0),$P65&lt;&gt;ROUND($P65,0),$R65&lt;&gt;ROUND($R65,0)),"tonnes sans décimale, ","")&amp;IF($P65&lt;&gt;$M65-$R65,"bilan des masses (4.B/4.C = 4.A - 4.D), ",""),"quantités en nombres, "))&amp;IF(OR($N65="",$Q65="",$S65=""),"pesées ou estimées, ","")&amp;IF($O65="","case 4.B ou 4.C, ","")&amp;IF($A65="","",IF(ABS($V65-100)&gt;0.05,"répartition du cadre 5 à "&amp;ROUND($V65,1)&amp;" % au lieu de 100 %, ",""))&amp;IF($T65="","date de signature, ","")&amp;IF('Émetteur'!$B$17&lt;&gt;"Complet","onglet Émetteur, ",""),LEN(IF($A65="","n°, ",IF(COUNTIF(Attestations!$A$2:$A$101,$A65)&gt;1,"n° en double, ",""))&amp;IF($B65="","client, ",IF(COUNTIF(Clients!$A$2:$A$201,$B65)=0,"client absent de l'onglet Clients, ",IF(INDEX(Clients!$G$2:$G$201,MATCH($B65,Clients!$A$2:$A$201,0))="","producteur ou détenteur (onglet Clients), ","")))&amp;IF($C65="","dénomination (3.A), ","")&amp;IF($D65="","triés ou collectés conjointement, ",IF(AND($D65="Triés",COUNTIF($E65:$L65,"Oui")&lt;&gt;1),"un seul flux coché si triés, ",IF(AND($D65&lt;&gt;"Triés",COUNTIF($E65:$L65,"Oui")&lt;2),"au moins deux flux si collectés conjointement, ","")))&amp;IF(AND($D65="Collectés conjointement",$L65="Oui"),"plâtre interdit en mélange, ","")&amp;IF(OR($M65="",$P65="",$R65=""),"quantités 4.A, 4.B/4.C et 4.D, ",IF(AND(ISNUMBER($M65),ISNUMBER($P65),ISNUMBER($R65)),IF(OR($M65&lt;&gt;ROUND($M65,0),$P65&lt;&gt;ROUND($P65,0),$R65&lt;&gt;ROUND($R65,0)),"tonnes sans décimale, ","")&amp;IF($P65&lt;&gt;$M65-$R65,"bilan des masses (4.B/4.C = 4.A - 4.D), ",""),"quantités en nombres, "))&amp;IF(OR($N65="",$Q65="",$S65=""),"pesées ou estimées, ","")&amp;IF($O65="","case 4.B ou 4.C, ","")&amp;IF($A65="","",IF(ABS($V65-100)&gt;0.05,"répartition du cadre 5 à "&amp;ROUND($V65,1)&amp;" % au lieu de 100 %, ",""))&amp;IF($T65="","date de signature, ","")&amp;IF('Émetteur'!$B$17&lt;&gt;"Complet","onglet Émetteur, ",""))-2)))</f>
      </c>
    </row>
    <row r="66" spans="1:23" x14ac:dyDescent="0.25">
      <c r="A66" s="7"/>
      <c r="B66" s="7"/>
      <c r="C66" s="7"/>
      <c r="D66" s="7"/>
      <c r="E66" s="13"/>
      <c r="F66" s="13"/>
      <c r="G66" s="13"/>
      <c r="H66" s="13"/>
      <c r="I66" s="13"/>
      <c r="J66" s="13"/>
      <c r="K66" s="13"/>
      <c r="L66" s="13"/>
      <c r="M66" s="13"/>
      <c r="N66" s="7"/>
      <c r="O66" s="7"/>
      <c r="P66" s="13"/>
      <c r="Q66" s="7"/>
      <c r="R66" s="13"/>
      <c r="S66" s="7"/>
      <c r="T66" s="9"/>
      <c r="U66" s="7"/>
      <c r="V66" s="14">
        <f>IF($A66="","",SUMIF(Destinations!$A$2:$A$401,$A66,Destinations!$E$2:$E$401))</f>
      </c>
      <c r="W66" s="15">
        <f>IF(AND($A66="",$B66=""),"",IF(LEN(IF($A66="","n°, ",IF(COUNTIF(Attestations!$A$2:$A$101,$A66)&gt;1,"n° en double, ",""))&amp;IF($B66="","client, ",IF(COUNTIF(Clients!$A$2:$A$201,$B66)=0,"client absent de l'onglet Clients, ",IF(INDEX(Clients!$G$2:$G$201,MATCH($B66,Clients!$A$2:$A$201,0))="","producteur ou détenteur (onglet Clients), ","")))&amp;IF($C66="","dénomination (3.A), ","")&amp;IF($D66="","triés ou collectés conjointement, ",IF(AND($D66="Triés",COUNTIF($E66:$L66,"Oui")&lt;&gt;1),"un seul flux coché si triés, ",IF(AND($D66&lt;&gt;"Triés",COUNTIF($E66:$L66,"Oui")&lt;2),"au moins deux flux si collectés conjointement, ","")))&amp;IF(AND($D66="Collectés conjointement",$L66="Oui"),"plâtre interdit en mélange, ","")&amp;IF(OR($M66="",$P66="",$R66=""),"quantités 4.A, 4.B/4.C et 4.D, ",IF(AND(ISNUMBER($M66),ISNUMBER($P66),ISNUMBER($R66)),IF(OR($M66&lt;&gt;ROUND($M66,0),$P66&lt;&gt;ROUND($P66,0),$R66&lt;&gt;ROUND($R66,0)),"tonnes sans décimale, ","")&amp;IF($P66&lt;&gt;$M66-$R66,"bilan des masses (4.B/4.C = 4.A - 4.D), ",""),"quantités en nombres, "))&amp;IF(OR($N66="",$Q66="",$S66=""),"pesées ou estimées, ","")&amp;IF($O66="","case 4.B ou 4.C, ","")&amp;IF($A66="","",IF(ABS($V66-100)&gt;0.05,"répartition du cadre 5 à "&amp;ROUND($V66,1)&amp;" % au lieu de 100 %, ",""))&amp;IF($T66="","date de signature, ","")&amp;IF('Émetteur'!$B$17&lt;&gt;"Complet","onglet Émetteur, ",""))=0,"Prête","À corriger : "&amp;LEFT(IF($A66="","n°, ",IF(COUNTIF(Attestations!$A$2:$A$101,$A66)&gt;1,"n° en double, ",""))&amp;IF($B66="","client, ",IF(COUNTIF(Clients!$A$2:$A$201,$B66)=0,"client absent de l'onglet Clients, ",IF(INDEX(Clients!$G$2:$G$201,MATCH($B66,Clients!$A$2:$A$201,0))="","producteur ou détenteur (onglet Clients), ","")))&amp;IF($C66="","dénomination (3.A), ","")&amp;IF($D66="","triés ou collectés conjointement, ",IF(AND($D66="Triés",COUNTIF($E66:$L66,"Oui")&lt;&gt;1),"un seul flux coché si triés, ",IF(AND($D66&lt;&gt;"Triés",COUNTIF($E66:$L66,"Oui")&lt;2),"au moins deux flux si collectés conjointement, ","")))&amp;IF(AND($D66="Collectés conjointement",$L66="Oui"),"plâtre interdit en mélange, ","")&amp;IF(OR($M66="",$P66="",$R66=""),"quantités 4.A, 4.B/4.C et 4.D, ",IF(AND(ISNUMBER($M66),ISNUMBER($P66),ISNUMBER($R66)),IF(OR($M66&lt;&gt;ROUND($M66,0),$P66&lt;&gt;ROUND($P66,0),$R66&lt;&gt;ROUND($R66,0)),"tonnes sans décimale, ","")&amp;IF($P66&lt;&gt;$M66-$R66,"bilan des masses (4.B/4.C = 4.A - 4.D), ",""),"quantités en nombres, "))&amp;IF(OR($N66="",$Q66="",$S66=""),"pesées ou estimées, ","")&amp;IF($O66="","case 4.B ou 4.C, ","")&amp;IF($A66="","",IF(ABS($V66-100)&gt;0.05,"répartition du cadre 5 à "&amp;ROUND($V66,1)&amp;" % au lieu de 100 %, ",""))&amp;IF($T66="","date de signature, ","")&amp;IF('Émetteur'!$B$17&lt;&gt;"Complet","onglet Émetteur, ",""),LEN(IF($A66="","n°, ",IF(COUNTIF(Attestations!$A$2:$A$101,$A66)&gt;1,"n° en double, ",""))&amp;IF($B66="","client, ",IF(COUNTIF(Clients!$A$2:$A$201,$B66)=0,"client absent de l'onglet Clients, ",IF(INDEX(Clients!$G$2:$G$201,MATCH($B66,Clients!$A$2:$A$201,0))="","producteur ou détenteur (onglet Clients), ","")))&amp;IF($C66="","dénomination (3.A), ","")&amp;IF($D66="","triés ou collectés conjointement, ",IF(AND($D66="Triés",COUNTIF($E66:$L66,"Oui")&lt;&gt;1),"un seul flux coché si triés, ",IF(AND($D66&lt;&gt;"Triés",COUNTIF($E66:$L66,"Oui")&lt;2),"au moins deux flux si collectés conjointement, ","")))&amp;IF(AND($D66="Collectés conjointement",$L66="Oui"),"plâtre interdit en mélange, ","")&amp;IF(OR($M66="",$P66="",$R66=""),"quantités 4.A, 4.B/4.C et 4.D, ",IF(AND(ISNUMBER($M66),ISNUMBER($P66),ISNUMBER($R66)),IF(OR($M66&lt;&gt;ROUND($M66,0),$P66&lt;&gt;ROUND($P66,0),$R66&lt;&gt;ROUND($R66,0)),"tonnes sans décimale, ","")&amp;IF($P66&lt;&gt;$M66-$R66,"bilan des masses (4.B/4.C = 4.A - 4.D), ",""),"quantités en nombres, "))&amp;IF(OR($N66="",$Q66="",$S66=""),"pesées ou estimées, ","")&amp;IF($O66="","case 4.B ou 4.C, ","")&amp;IF($A66="","",IF(ABS($V66-100)&gt;0.05,"répartition du cadre 5 à "&amp;ROUND($V66,1)&amp;" % au lieu de 100 %, ",""))&amp;IF($T66="","date de signature, ","")&amp;IF('Émetteur'!$B$17&lt;&gt;"Complet","onglet Émetteur, ",""))-2)))</f>
      </c>
    </row>
    <row r="67" spans="1:23" x14ac:dyDescent="0.25">
      <c r="A67" s="7"/>
      <c r="B67" s="7"/>
      <c r="C67" s="7"/>
      <c r="D67" s="7"/>
      <c r="E67" s="13"/>
      <c r="F67" s="13"/>
      <c r="G67" s="13"/>
      <c r="H67" s="13"/>
      <c r="I67" s="13"/>
      <c r="J67" s="13"/>
      <c r="K67" s="13"/>
      <c r="L67" s="13"/>
      <c r="M67" s="13"/>
      <c r="N67" s="7"/>
      <c r="O67" s="7"/>
      <c r="P67" s="13"/>
      <c r="Q67" s="7"/>
      <c r="R67" s="13"/>
      <c r="S67" s="7"/>
      <c r="T67" s="9"/>
      <c r="U67" s="7"/>
      <c r="V67" s="14">
        <f>IF($A67="","",SUMIF(Destinations!$A$2:$A$401,$A67,Destinations!$E$2:$E$401))</f>
      </c>
      <c r="W67" s="15">
        <f>IF(AND($A67="",$B67=""),"",IF(LEN(IF($A67="","n°, ",IF(COUNTIF(Attestations!$A$2:$A$101,$A67)&gt;1,"n° en double, ",""))&amp;IF($B67="","client, ",IF(COUNTIF(Clients!$A$2:$A$201,$B67)=0,"client absent de l'onglet Clients, ",IF(INDEX(Clients!$G$2:$G$201,MATCH($B67,Clients!$A$2:$A$201,0))="","producteur ou détenteur (onglet Clients), ","")))&amp;IF($C67="","dénomination (3.A), ","")&amp;IF($D67="","triés ou collectés conjointement, ",IF(AND($D67="Triés",COUNTIF($E67:$L67,"Oui")&lt;&gt;1),"un seul flux coché si triés, ",IF(AND($D67&lt;&gt;"Triés",COUNTIF($E67:$L67,"Oui")&lt;2),"au moins deux flux si collectés conjointement, ","")))&amp;IF(AND($D67="Collectés conjointement",$L67="Oui"),"plâtre interdit en mélange, ","")&amp;IF(OR($M67="",$P67="",$R67=""),"quantités 4.A, 4.B/4.C et 4.D, ",IF(AND(ISNUMBER($M67),ISNUMBER($P67),ISNUMBER($R67)),IF(OR($M67&lt;&gt;ROUND($M67,0),$P67&lt;&gt;ROUND($P67,0),$R67&lt;&gt;ROUND($R67,0)),"tonnes sans décimale, ","")&amp;IF($P67&lt;&gt;$M67-$R67,"bilan des masses (4.B/4.C = 4.A - 4.D), ",""),"quantités en nombres, "))&amp;IF(OR($N67="",$Q67="",$S67=""),"pesées ou estimées, ","")&amp;IF($O67="","case 4.B ou 4.C, ","")&amp;IF($A67="","",IF(ABS($V67-100)&gt;0.05,"répartition du cadre 5 à "&amp;ROUND($V67,1)&amp;" % au lieu de 100 %, ",""))&amp;IF($T67="","date de signature, ","")&amp;IF('Émetteur'!$B$17&lt;&gt;"Complet","onglet Émetteur, ",""))=0,"Prête","À corriger : "&amp;LEFT(IF($A67="","n°, ",IF(COUNTIF(Attestations!$A$2:$A$101,$A67)&gt;1,"n° en double, ",""))&amp;IF($B67="","client, ",IF(COUNTIF(Clients!$A$2:$A$201,$B67)=0,"client absent de l'onglet Clients, ",IF(INDEX(Clients!$G$2:$G$201,MATCH($B67,Clients!$A$2:$A$201,0))="","producteur ou détenteur (onglet Clients), ","")))&amp;IF($C67="","dénomination (3.A), ","")&amp;IF($D67="","triés ou collectés conjointement, ",IF(AND($D67="Triés",COUNTIF($E67:$L67,"Oui")&lt;&gt;1),"un seul flux coché si triés, ",IF(AND($D67&lt;&gt;"Triés",COUNTIF($E67:$L67,"Oui")&lt;2),"au moins deux flux si collectés conjointement, ","")))&amp;IF(AND($D67="Collectés conjointement",$L67="Oui"),"plâtre interdit en mélange, ","")&amp;IF(OR($M67="",$P67="",$R67=""),"quantités 4.A, 4.B/4.C et 4.D, ",IF(AND(ISNUMBER($M67),ISNUMBER($P67),ISNUMBER($R67)),IF(OR($M67&lt;&gt;ROUND($M67,0),$P67&lt;&gt;ROUND($P67,0),$R67&lt;&gt;ROUND($R67,0)),"tonnes sans décimale, ","")&amp;IF($P67&lt;&gt;$M67-$R67,"bilan des masses (4.B/4.C = 4.A - 4.D), ",""),"quantités en nombres, "))&amp;IF(OR($N67="",$Q67="",$S67=""),"pesées ou estimées, ","")&amp;IF($O67="","case 4.B ou 4.C, ","")&amp;IF($A67="","",IF(ABS($V67-100)&gt;0.05,"répartition du cadre 5 à "&amp;ROUND($V67,1)&amp;" % au lieu de 100 %, ",""))&amp;IF($T67="","date de signature, ","")&amp;IF('Émetteur'!$B$17&lt;&gt;"Complet","onglet Émetteur, ",""),LEN(IF($A67="","n°, ",IF(COUNTIF(Attestations!$A$2:$A$101,$A67)&gt;1,"n° en double, ",""))&amp;IF($B67="","client, ",IF(COUNTIF(Clients!$A$2:$A$201,$B67)=0,"client absent de l'onglet Clients, ",IF(INDEX(Clients!$G$2:$G$201,MATCH($B67,Clients!$A$2:$A$201,0))="","producteur ou détenteur (onglet Clients), ","")))&amp;IF($C67="","dénomination (3.A), ","")&amp;IF($D67="","triés ou collectés conjointement, ",IF(AND($D67="Triés",COUNTIF($E67:$L67,"Oui")&lt;&gt;1),"un seul flux coché si triés, ",IF(AND($D67&lt;&gt;"Triés",COUNTIF($E67:$L67,"Oui")&lt;2),"au moins deux flux si collectés conjointement, ","")))&amp;IF(AND($D67="Collectés conjointement",$L67="Oui"),"plâtre interdit en mélange, ","")&amp;IF(OR($M67="",$P67="",$R67=""),"quantités 4.A, 4.B/4.C et 4.D, ",IF(AND(ISNUMBER($M67),ISNUMBER($P67),ISNUMBER($R67)),IF(OR($M67&lt;&gt;ROUND($M67,0),$P67&lt;&gt;ROUND($P67,0),$R67&lt;&gt;ROUND($R67,0)),"tonnes sans décimale, ","")&amp;IF($P67&lt;&gt;$M67-$R67,"bilan des masses (4.B/4.C = 4.A - 4.D), ",""),"quantités en nombres, "))&amp;IF(OR($N67="",$Q67="",$S67=""),"pesées ou estimées, ","")&amp;IF($O67="","case 4.B ou 4.C, ","")&amp;IF($A67="","",IF(ABS($V67-100)&gt;0.05,"répartition du cadre 5 à "&amp;ROUND($V67,1)&amp;" % au lieu de 100 %, ",""))&amp;IF($T67="","date de signature, ","")&amp;IF('Émetteur'!$B$17&lt;&gt;"Complet","onglet Émetteur, ",""))-2)))</f>
      </c>
    </row>
    <row r="68" spans="1:23" x14ac:dyDescent="0.25">
      <c r="A68" s="7"/>
      <c r="B68" s="7"/>
      <c r="C68" s="7"/>
      <c r="D68" s="7"/>
      <c r="E68" s="13"/>
      <c r="F68" s="13"/>
      <c r="G68" s="13"/>
      <c r="H68" s="13"/>
      <c r="I68" s="13"/>
      <c r="J68" s="13"/>
      <c r="K68" s="13"/>
      <c r="L68" s="13"/>
      <c r="M68" s="13"/>
      <c r="N68" s="7"/>
      <c r="O68" s="7"/>
      <c r="P68" s="13"/>
      <c r="Q68" s="7"/>
      <c r="R68" s="13"/>
      <c r="S68" s="7"/>
      <c r="T68" s="9"/>
      <c r="U68" s="7"/>
      <c r="V68" s="14">
        <f>IF($A68="","",SUMIF(Destinations!$A$2:$A$401,$A68,Destinations!$E$2:$E$401))</f>
      </c>
      <c r="W68" s="15">
        <f>IF(AND($A68="",$B68=""),"",IF(LEN(IF($A68="","n°, ",IF(COUNTIF(Attestations!$A$2:$A$101,$A68)&gt;1,"n° en double, ",""))&amp;IF($B68="","client, ",IF(COUNTIF(Clients!$A$2:$A$201,$B68)=0,"client absent de l'onglet Clients, ",IF(INDEX(Clients!$G$2:$G$201,MATCH($B68,Clients!$A$2:$A$201,0))="","producteur ou détenteur (onglet Clients), ","")))&amp;IF($C68="","dénomination (3.A), ","")&amp;IF($D68="","triés ou collectés conjointement, ",IF(AND($D68="Triés",COUNTIF($E68:$L68,"Oui")&lt;&gt;1),"un seul flux coché si triés, ",IF(AND($D68&lt;&gt;"Triés",COUNTIF($E68:$L68,"Oui")&lt;2),"au moins deux flux si collectés conjointement, ","")))&amp;IF(AND($D68="Collectés conjointement",$L68="Oui"),"plâtre interdit en mélange, ","")&amp;IF(OR($M68="",$P68="",$R68=""),"quantités 4.A, 4.B/4.C et 4.D, ",IF(AND(ISNUMBER($M68),ISNUMBER($P68),ISNUMBER($R68)),IF(OR($M68&lt;&gt;ROUND($M68,0),$P68&lt;&gt;ROUND($P68,0),$R68&lt;&gt;ROUND($R68,0)),"tonnes sans décimale, ","")&amp;IF($P68&lt;&gt;$M68-$R68,"bilan des masses (4.B/4.C = 4.A - 4.D), ",""),"quantités en nombres, "))&amp;IF(OR($N68="",$Q68="",$S68=""),"pesées ou estimées, ","")&amp;IF($O68="","case 4.B ou 4.C, ","")&amp;IF($A68="","",IF(ABS($V68-100)&gt;0.05,"répartition du cadre 5 à "&amp;ROUND($V68,1)&amp;" % au lieu de 100 %, ",""))&amp;IF($T68="","date de signature, ","")&amp;IF('Émetteur'!$B$17&lt;&gt;"Complet","onglet Émetteur, ",""))=0,"Prête","À corriger : "&amp;LEFT(IF($A68="","n°, ",IF(COUNTIF(Attestations!$A$2:$A$101,$A68)&gt;1,"n° en double, ",""))&amp;IF($B68="","client, ",IF(COUNTIF(Clients!$A$2:$A$201,$B68)=0,"client absent de l'onglet Clients, ",IF(INDEX(Clients!$G$2:$G$201,MATCH($B68,Clients!$A$2:$A$201,0))="","producteur ou détenteur (onglet Clients), ","")))&amp;IF($C68="","dénomination (3.A), ","")&amp;IF($D68="","triés ou collectés conjointement, ",IF(AND($D68="Triés",COUNTIF($E68:$L68,"Oui")&lt;&gt;1),"un seul flux coché si triés, ",IF(AND($D68&lt;&gt;"Triés",COUNTIF($E68:$L68,"Oui")&lt;2),"au moins deux flux si collectés conjointement, ","")))&amp;IF(AND($D68="Collectés conjointement",$L68="Oui"),"plâtre interdit en mélange, ","")&amp;IF(OR($M68="",$P68="",$R68=""),"quantités 4.A, 4.B/4.C et 4.D, ",IF(AND(ISNUMBER($M68),ISNUMBER($P68),ISNUMBER($R68)),IF(OR($M68&lt;&gt;ROUND($M68,0),$P68&lt;&gt;ROUND($P68,0),$R68&lt;&gt;ROUND($R68,0)),"tonnes sans décimale, ","")&amp;IF($P68&lt;&gt;$M68-$R68,"bilan des masses (4.B/4.C = 4.A - 4.D), ",""),"quantités en nombres, "))&amp;IF(OR($N68="",$Q68="",$S68=""),"pesées ou estimées, ","")&amp;IF($O68="","case 4.B ou 4.C, ","")&amp;IF($A68="","",IF(ABS($V68-100)&gt;0.05,"répartition du cadre 5 à "&amp;ROUND($V68,1)&amp;" % au lieu de 100 %, ",""))&amp;IF($T68="","date de signature, ","")&amp;IF('Émetteur'!$B$17&lt;&gt;"Complet","onglet Émetteur, ",""),LEN(IF($A68="","n°, ",IF(COUNTIF(Attestations!$A$2:$A$101,$A68)&gt;1,"n° en double, ",""))&amp;IF($B68="","client, ",IF(COUNTIF(Clients!$A$2:$A$201,$B68)=0,"client absent de l'onglet Clients, ",IF(INDEX(Clients!$G$2:$G$201,MATCH($B68,Clients!$A$2:$A$201,0))="","producteur ou détenteur (onglet Clients), ","")))&amp;IF($C68="","dénomination (3.A), ","")&amp;IF($D68="","triés ou collectés conjointement, ",IF(AND($D68="Triés",COUNTIF($E68:$L68,"Oui")&lt;&gt;1),"un seul flux coché si triés, ",IF(AND($D68&lt;&gt;"Triés",COUNTIF($E68:$L68,"Oui")&lt;2),"au moins deux flux si collectés conjointement, ","")))&amp;IF(AND($D68="Collectés conjointement",$L68="Oui"),"plâtre interdit en mélange, ","")&amp;IF(OR($M68="",$P68="",$R68=""),"quantités 4.A, 4.B/4.C et 4.D, ",IF(AND(ISNUMBER($M68),ISNUMBER($P68),ISNUMBER($R68)),IF(OR($M68&lt;&gt;ROUND($M68,0),$P68&lt;&gt;ROUND($P68,0),$R68&lt;&gt;ROUND($R68,0)),"tonnes sans décimale, ","")&amp;IF($P68&lt;&gt;$M68-$R68,"bilan des masses (4.B/4.C = 4.A - 4.D), ",""),"quantités en nombres, "))&amp;IF(OR($N68="",$Q68="",$S68=""),"pesées ou estimées, ","")&amp;IF($O68="","case 4.B ou 4.C, ","")&amp;IF($A68="","",IF(ABS($V68-100)&gt;0.05,"répartition du cadre 5 à "&amp;ROUND($V68,1)&amp;" % au lieu de 100 %, ",""))&amp;IF($T68="","date de signature, ","")&amp;IF('Émetteur'!$B$17&lt;&gt;"Complet","onglet Émetteur, ",""))-2)))</f>
      </c>
    </row>
    <row r="69" spans="1:23" x14ac:dyDescent="0.25">
      <c r="A69" s="7"/>
      <c r="B69" s="7"/>
      <c r="C69" s="7"/>
      <c r="D69" s="7"/>
      <c r="E69" s="13"/>
      <c r="F69" s="13"/>
      <c r="G69" s="13"/>
      <c r="H69" s="13"/>
      <c r="I69" s="13"/>
      <c r="J69" s="13"/>
      <c r="K69" s="13"/>
      <c r="L69" s="13"/>
      <c r="M69" s="13"/>
      <c r="N69" s="7"/>
      <c r="O69" s="7"/>
      <c r="P69" s="13"/>
      <c r="Q69" s="7"/>
      <c r="R69" s="13"/>
      <c r="S69" s="7"/>
      <c r="T69" s="9"/>
      <c r="U69" s="7"/>
      <c r="V69" s="14">
        <f>IF($A69="","",SUMIF(Destinations!$A$2:$A$401,$A69,Destinations!$E$2:$E$401))</f>
      </c>
      <c r="W69" s="15">
        <f>IF(AND($A69="",$B69=""),"",IF(LEN(IF($A69="","n°, ",IF(COUNTIF(Attestations!$A$2:$A$101,$A69)&gt;1,"n° en double, ",""))&amp;IF($B69="","client, ",IF(COUNTIF(Clients!$A$2:$A$201,$B69)=0,"client absent de l'onglet Clients, ",IF(INDEX(Clients!$G$2:$G$201,MATCH($B69,Clients!$A$2:$A$201,0))="","producteur ou détenteur (onglet Clients), ","")))&amp;IF($C69="","dénomination (3.A), ","")&amp;IF($D69="","triés ou collectés conjointement, ",IF(AND($D69="Triés",COUNTIF($E69:$L69,"Oui")&lt;&gt;1),"un seul flux coché si triés, ",IF(AND($D69&lt;&gt;"Triés",COUNTIF($E69:$L69,"Oui")&lt;2),"au moins deux flux si collectés conjointement, ","")))&amp;IF(AND($D69="Collectés conjointement",$L69="Oui"),"plâtre interdit en mélange, ","")&amp;IF(OR($M69="",$P69="",$R69=""),"quantités 4.A, 4.B/4.C et 4.D, ",IF(AND(ISNUMBER($M69),ISNUMBER($P69),ISNUMBER($R69)),IF(OR($M69&lt;&gt;ROUND($M69,0),$P69&lt;&gt;ROUND($P69,0),$R69&lt;&gt;ROUND($R69,0)),"tonnes sans décimale, ","")&amp;IF($P69&lt;&gt;$M69-$R69,"bilan des masses (4.B/4.C = 4.A - 4.D), ",""),"quantités en nombres, "))&amp;IF(OR($N69="",$Q69="",$S69=""),"pesées ou estimées, ","")&amp;IF($O69="","case 4.B ou 4.C, ","")&amp;IF($A69="","",IF(ABS($V69-100)&gt;0.05,"répartition du cadre 5 à "&amp;ROUND($V69,1)&amp;" % au lieu de 100 %, ",""))&amp;IF($T69="","date de signature, ","")&amp;IF('Émetteur'!$B$17&lt;&gt;"Complet","onglet Émetteur, ",""))=0,"Prête","À corriger : "&amp;LEFT(IF($A69="","n°, ",IF(COUNTIF(Attestations!$A$2:$A$101,$A69)&gt;1,"n° en double, ",""))&amp;IF($B69="","client, ",IF(COUNTIF(Clients!$A$2:$A$201,$B69)=0,"client absent de l'onglet Clients, ",IF(INDEX(Clients!$G$2:$G$201,MATCH($B69,Clients!$A$2:$A$201,0))="","producteur ou détenteur (onglet Clients), ","")))&amp;IF($C69="","dénomination (3.A), ","")&amp;IF($D69="","triés ou collectés conjointement, ",IF(AND($D69="Triés",COUNTIF($E69:$L69,"Oui")&lt;&gt;1),"un seul flux coché si triés, ",IF(AND($D69&lt;&gt;"Triés",COUNTIF($E69:$L69,"Oui")&lt;2),"au moins deux flux si collectés conjointement, ","")))&amp;IF(AND($D69="Collectés conjointement",$L69="Oui"),"plâtre interdit en mélange, ","")&amp;IF(OR($M69="",$P69="",$R69=""),"quantités 4.A, 4.B/4.C et 4.D, ",IF(AND(ISNUMBER($M69),ISNUMBER($P69),ISNUMBER($R69)),IF(OR($M69&lt;&gt;ROUND($M69,0),$P69&lt;&gt;ROUND($P69,0),$R69&lt;&gt;ROUND($R69,0)),"tonnes sans décimale, ","")&amp;IF($P69&lt;&gt;$M69-$R69,"bilan des masses (4.B/4.C = 4.A - 4.D), ",""),"quantités en nombres, "))&amp;IF(OR($N69="",$Q69="",$S69=""),"pesées ou estimées, ","")&amp;IF($O69="","case 4.B ou 4.C, ","")&amp;IF($A69="","",IF(ABS($V69-100)&gt;0.05,"répartition du cadre 5 à "&amp;ROUND($V69,1)&amp;" % au lieu de 100 %, ",""))&amp;IF($T69="","date de signature, ","")&amp;IF('Émetteur'!$B$17&lt;&gt;"Complet","onglet Émetteur, ",""),LEN(IF($A69="","n°, ",IF(COUNTIF(Attestations!$A$2:$A$101,$A69)&gt;1,"n° en double, ",""))&amp;IF($B69="","client, ",IF(COUNTIF(Clients!$A$2:$A$201,$B69)=0,"client absent de l'onglet Clients, ",IF(INDEX(Clients!$G$2:$G$201,MATCH($B69,Clients!$A$2:$A$201,0))="","producteur ou détenteur (onglet Clients), ","")))&amp;IF($C69="","dénomination (3.A), ","")&amp;IF($D69="","triés ou collectés conjointement, ",IF(AND($D69="Triés",COUNTIF($E69:$L69,"Oui")&lt;&gt;1),"un seul flux coché si triés, ",IF(AND($D69&lt;&gt;"Triés",COUNTIF($E69:$L69,"Oui")&lt;2),"au moins deux flux si collectés conjointement, ","")))&amp;IF(AND($D69="Collectés conjointement",$L69="Oui"),"plâtre interdit en mélange, ","")&amp;IF(OR($M69="",$P69="",$R69=""),"quantités 4.A, 4.B/4.C et 4.D, ",IF(AND(ISNUMBER($M69),ISNUMBER($P69),ISNUMBER($R69)),IF(OR($M69&lt;&gt;ROUND($M69,0),$P69&lt;&gt;ROUND($P69,0),$R69&lt;&gt;ROUND($R69,0)),"tonnes sans décimale, ","")&amp;IF($P69&lt;&gt;$M69-$R69,"bilan des masses (4.B/4.C = 4.A - 4.D), ",""),"quantités en nombres, "))&amp;IF(OR($N69="",$Q69="",$S69=""),"pesées ou estimées, ","")&amp;IF($O69="","case 4.B ou 4.C, ","")&amp;IF($A69="","",IF(ABS($V69-100)&gt;0.05,"répartition du cadre 5 à "&amp;ROUND($V69,1)&amp;" % au lieu de 100 %, ",""))&amp;IF($T69="","date de signature, ","")&amp;IF('Émetteur'!$B$17&lt;&gt;"Complet","onglet Émetteur, ",""))-2)))</f>
      </c>
    </row>
    <row r="70" spans="1:23" x14ac:dyDescent="0.25">
      <c r="A70" s="7"/>
      <c r="B70" s="7"/>
      <c r="C70" s="7"/>
      <c r="D70" s="7"/>
      <c r="E70" s="13"/>
      <c r="F70" s="13"/>
      <c r="G70" s="13"/>
      <c r="H70" s="13"/>
      <c r="I70" s="13"/>
      <c r="J70" s="13"/>
      <c r="K70" s="13"/>
      <c r="L70" s="13"/>
      <c r="M70" s="13"/>
      <c r="N70" s="7"/>
      <c r="O70" s="7"/>
      <c r="P70" s="13"/>
      <c r="Q70" s="7"/>
      <c r="R70" s="13"/>
      <c r="S70" s="7"/>
      <c r="T70" s="9"/>
      <c r="U70" s="7"/>
      <c r="V70" s="14">
        <f>IF($A70="","",SUMIF(Destinations!$A$2:$A$401,$A70,Destinations!$E$2:$E$401))</f>
      </c>
      <c r="W70" s="15">
        <f>IF(AND($A70="",$B70=""),"",IF(LEN(IF($A70="","n°, ",IF(COUNTIF(Attestations!$A$2:$A$101,$A70)&gt;1,"n° en double, ",""))&amp;IF($B70="","client, ",IF(COUNTIF(Clients!$A$2:$A$201,$B70)=0,"client absent de l'onglet Clients, ",IF(INDEX(Clients!$G$2:$G$201,MATCH($B70,Clients!$A$2:$A$201,0))="","producteur ou détenteur (onglet Clients), ","")))&amp;IF($C70="","dénomination (3.A), ","")&amp;IF($D70="","triés ou collectés conjointement, ",IF(AND($D70="Triés",COUNTIF($E70:$L70,"Oui")&lt;&gt;1),"un seul flux coché si triés, ",IF(AND($D70&lt;&gt;"Triés",COUNTIF($E70:$L70,"Oui")&lt;2),"au moins deux flux si collectés conjointement, ","")))&amp;IF(AND($D70="Collectés conjointement",$L70="Oui"),"plâtre interdit en mélange, ","")&amp;IF(OR($M70="",$P70="",$R70=""),"quantités 4.A, 4.B/4.C et 4.D, ",IF(AND(ISNUMBER($M70),ISNUMBER($P70),ISNUMBER($R70)),IF(OR($M70&lt;&gt;ROUND($M70,0),$P70&lt;&gt;ROUND($P70,0),$R70&lt;&gt;ROUND($R70,0)),"tonnes sans décimale, ","")&amp;IF($P70&lt;&gt;$M70-$R70,"bilan des masses (4.B/4.C = 4.A - 4.D), ",""),"quantités en nombres, "))&amp;IF(OR($N70="",$Q70="",$S70=""),"pesées ou estimées, ","")&amp;IF($O70="","case 4.B ou 4.C, ","")&amp;IF($A70="","",IF(ABS($V70-100)&gt;0.05,"répartition du cadre 5 à "&amp;ROUND($V70,1)&amp;" % au lieu de 100 %, ",""))&amp;IF($T70="","date de signature, ","")&amp;IF('Émetteur'!$B$17&lt;&gt;"Complet","onglet Émetteur, ",""))=0,"Prête","À corriger : "&amp;LEFT(IF($A70="","n°, ",IF(COUNTIF(Attestations!$A$2:$A$101,$A70)&gt;1,"n° en double, ",""))&amp;IF($B70="","client, ",IF(COUNTIF(Clients!$A$2:$A$201,$B70)=0,"client absent de l'onglet Clients, ",IF(INDEX(Clients!$G$2:$G$201,MATCH($B70,Clients!$A$2:$A$201,0))="","producteur ou détenteur (onglet Clients), ","")))&amp;IF($C70="","dénomination (3.A), ","")&amp;IF($D70="","triés ou collectés conjointement, ",IF(AND($D70="Triés",COUNTIF($E70:$L70,"Oui")&lt;&gt;1),"un seul flux coché si triés, ",IF(AND($D70&lt;&gt;"Triés",COUNTIF($E70:$L70,"Oui")&lt;2),"au moins deux flux si collectés conjointement, ","")))&amp;IF(AND($D70="Collectés conjointement",$L70="Oui"),"plâtre interdit en mélange, ","")&amp;IF(OR($M70="",$P70="",$R70=""),"quantités 4.A, 4.B/4.C et 4.D, ",IF(AND(ISNUMBER($M70),ISNUMBER($P70),ISNUMBER($R70)),IF(OR($M70&lt;&gt;ROUND($M70,0),$P70&lt;&gt;ROUND($P70,0),$R70&lt;&gt;ROUND($R70,0)),"tonnes sans décimale, ","")&amp;IF($P70&lt;&gt;$M70-$R70,"bilan des masses (4.B/4.C = 4.A - 4.D), ",""),"quantités en nombres, "))&amp;IF(OR($N70="",$Q70="",$S70=""),"pesées ou estimées, ","")&amp;IF($O70="","case 4.B ou 4.C, ","")&amp;IF($A70="","",IF(ABS($V70-100)&gt;0.05,"répartition du cadre 5 à "&amp;ROUND($V70,1)&amp;" % au lieu de 100 %, ",""))&amp;IF($T70="","date de signature, ","")&amp;IF('Émetteur'!$B$17&lt;&gt;"Complet","onglet Émetteur, ",""),LEN(IF($A70="","n°, ",IF(COUNTIF(Attestations!$A$2:$A$101,$A70)&gt;1,"n° en double, ",""))&amp;IF($B70="","client, ",IF(COUNTIF(Clients!$A$2:$A$201,$B70)=0,"client absent de l'onglet Clients, ",IF(INDEX(Clients!$G$2:$G$201,MATCH($B70,Clients!$A$2:$A$201,0))="","producteur ou détenteur (onglet Clients), ","")))&amp;IF($C70="","dénomination (3.A), ","")&amp;IF($D70="","triés ou collectés conjointement, ",IF(AND($D70="Triés",COUNTIF($E70:$L70,"Oui")&lt;&gt;1),"un seul flux coché si triés, ",IF(AND($D70&lt;&gt;"Triés",COUNTIF($E70:$L70,"Oui")&lt;2),"au moins deux flux si collectés conjointement, ","")))&amp;IF(AND($D70="Collectés conjointement",$L70="Oui"),"plâtre interdit en mélange, ","")&amp;IF(OR($M70="",$P70="",$R70=""),"quantités 4.A, 4.B/4.C et 4.D, ",IF(AND(ISNUMBER($M70),ISNUMBER($P70),ISNUMBER($R70)),IF(OR($M70&lt;&gt;ROUND($M70,0),$P70&lt;&gt;ROUND($P70,0),$R70&lt;&gt;ROUND($R70,0)),"tonnes sans décimale, ","")&amp;IF($P70&lt;&gt;$M70-$R70,"bilan des masses (4.B/4.C = 4.A - 4.D), ",""),"quantités en nombres, "))&amp;IF(OR($N70="",$Q70="",$S70=""),"pesées ou estimées, ","")&amp;IF($O70="","case 4.B ou 4.C, ","")&amp;IF($A70="","",IF(ABS($V70-100)&gt;0.05,"répartition du cadre 5 à "&amp;ROUND($V70,1)&amp;" % au lieu de 100 %, ",""))&amp;IF($T70="","date de signature, ","")&amp;IF('Émetteur'!$B$17&lt;&gt;"Complet","onglet Émetteur, ",""))-2)))</f>
      </c>
    </row>
    <row r="71" spans="1:23" x14ac:dyDescent="0.25">
      <c r="A71" s="7"/>
      <c r="B71" s="7"/>
      <c r="C71" s="7"/>
      <c r="D71" s="7"/>
      <c r="E71" s="13"/>
      <c r="F71" s="13"/>
      <c r="G71" s="13"/>
      <c r="H71" s="13"/>
      <c r="I71" s="13"/>
      <c r="J71" s="13"/>
      <c r="K71" s="13"/>
      <c r="L71" s="13"/>
      <c r="M71" s="13"/>
      <c r="N71" s="7"/>
      <c r="O71" s="7"/>
      <c r="P71" s="13"/>
      <c r="Q71" s="7"/>
      <c r="R71" s="13"/>
      <c r="S71" s="7"/>
      <c r="T71" s="9"/>
      <c r="U71" s="7"/>
      <c r="V71" s="14">
        <f>IF($A71="","",SUMIF(Destinations!$A$2:$A$401,$A71,Destinations!$E$2:$E$401))</f>
      </c>
      <c r="W71" s="15">
        <f>IF(AND($A71="",$B71=""),"",IF(LEN(IF($A71="","n°, ",IF(COUNTIF(Attestations!$A$2:$A$101,$A71)&gt;1,"n° en double, ",""))&amp;IF($B71="","client, ",IF(COUNTIF(Clients!$A$2:$A$201,$B71)=0,"client absent de l'onglet Clients, ",IF(INDEX(Clients!$G$2:$G$201,MATCH($B71,Clients!$A$2:$A$201,0))="","producteur ou détenteur (onglet Clients), ","")))&amp;IF($C71="","dénomination (3.A), ","")&amp;IF($D71="","triés ou collectés conjointement, ",IF(AND($D71="Triés",COUNTIF($E71:$L71,"Oui")&lt;&gt;1),"un seul flux coché si triés, ",IF(AND($D71&lt;&gt;"Triés",COUNTIF($E71:$L71,"Oui")&lt;2),"au moins deux flux si collectés conjointement, ","")))&amp;IF(AND($D71="Collectés conjointement",$L71="Oui"),"plâtre interdit en mélange, ","")&amp;IF(OR($M71="",$P71="",$R71=""),"quantités 4.A, 4.B/4.C et 4.D, ",IF(AND(ISNUMBER($M71),ISNUMBER($P71),ISNUMBER($R71)),IF(OR($M71&lt;&gt;ROUND($M71,0),$P71&lt;&gt;ROUND($P71,0),$R71&lt;&gt;ROUND($R71,0)),"tonnes sans décimale, ","")&amp;IF($P71&lt;&gt;$M71-$R71,"bilan des masses (4.B/4.C = 4.A - 4.D), ",""),"quantités en nombres, "))&amp;IF(OR($N71="",$Q71="",$S71=""),"pesées ou estimées, ","")&amp;IF($O71="","case 4.B ou 4.C, ","")&amp;IF($A71="","",IF(ABS($V71-100)&gt;0.05,"répartition du cadre 5 à "&amp;ROUND($V71,1)&amp;" % au lieu de 100 %, ",""))&amp;IF($T71="","date de signature, ","")&amp;IF('Émetteur'!$B$17&lt;&gt;"Complet","onglet Émetteur, ",""))=0,"Prête","À corriger : "&amp;LEFT(IF($A71="","n°, ",IF(COUNTIF(Attestations!$A$2:$A$101,$A71)&gt;1,"n° en double, ",""))&amp;IF($B71="","client, ",IF(COUNTIF(Clients!$A$2:$A$201,$B71)=0,"client absent de l'onglet Clients, ",IF(INDEX(Clients!$G$2:$G$201,MATCH($B71,Clients!$A$2:$A$201,0))="","producteur ou détenteur (onglet Clients), ","")))&amp;IF($C71="","dénomination (3.A), ","")&amp;IF($D71="","triés ou collectés conjointement, ",IF(AND($D71="Triés",COUNTIF($E71:$L71,"Oui")&lt;&gt;1),"un seul flux coché si triés, ",IF(AND($D71&lt;&gt;"Triés",COUNTIF($E71:$L71,"Oui")&lt;2),"au moins deux flux si collectés conjointement, ","")))&amp;IF(AND($D71="Collectés conjointement",$L71="Oui"),"plâtre interdit en mélange, ","")&amp;IF(OR($M71="",$P71="",$R71=""),"quantités 4.A, 4.B/4.C et 4.D, ",IF(AND(ISNUMBER($M71),ISNUMBER($P71),ISNUMBER($R71)),IF(OR($M71&lt;&gt;ROUND($M71,0),$P71&lt;&gt;ROUND($P71,0),$R71&lt;&gt;ROUND($R71,0)),"tonnes sans décimale, ","")&amp;IF($P71&lt;&gt;$M71-$R71,"bilan des masses (4.B/4.C = 4.A - 4.D), ",""),"quantités en nombres, "))&amp;IF(OR($N71="",$Q71="",$S71=""),"pesées ou estimées, ","")&amp;IF($O71="","case 4.B ou 4.C, ","")&amp;IF($A71="","",IF(ABS($V71-100)&gt;0.05,"répartition du cadre 5 à "&amp;ROUND($V71,1)&amp;" % au lieu de 100 %, ",""))&amp;IF($T71="","date de signature, ","")&amp;IF('Émetteur'!$B$17&lt;&gt;"Complet","onglet Émetteur, ",""),LEN(IF($A71="","n°, ",IF(COUNTIF(Attestations!$A$2:$A$101,$A71)&gt;1,"n° en double, ",""))&amp;IF($B71="","client, ",IF(COUNTIF(Clients!$A$2:$A$201,$B71)=0,"client absent de l'onglet Clients, ",IF(INDEX(Clients!$G$2:$G$201,MATCH($B71,Clients!$A$2:$A$201,0))="","producteur ou détenteur (onglet Clients), ","")))&amp;IF($C71="","dénomination (3.A), ","")&amp;IF($D71="","triés ou collectés conjointement, ",IF(AND($D71="Triés",COUNTIF($E71:$L71,"Oui")&lt;&gt;1),"un seul flux coché si triés, ",IF(AND($D71&lt;&gt;"Triés",COUNTIF($E71:$L71,"Oui")&lt;2),"au moins deux flux si collectés conjointement, ","")))&amp;IF(AND($D71="Collectés conjointement",$L71="Oui"),"plâtre interdit en mélange, ","")&amp;IF(OR($M71="",$P71="",$R71=""),"quantités 4.A, 4.B/4.C et 4.D, ",IF(AND(ISNUMBER($M71),ISNUMBER($P71),ISNUMBER($R71)),IF(OR($M71&lt;&gt;ROUND($M71,0),$P71&lt;&gt;ROUND($P71,0),$R71&lt;&gt;ROUND($R71,0)),"tonnes sans décimale, ","")&amp;IF($P71&lt;&gt;$M71-$R71,"bilan des masses (4.B/4.C = 4.A - 4.D), ",""),"quantités en nombres, "))&amp;IF(OR($N71="",$Q71="",$S71=""),"pesées ou estimées, ","")&amp;IF($O71="","case 4.B ou 4.C, ","")&amp;IF($A71="","",IF(ABS($V71-100)&gt;0.05,"répartition du cadre 5 à "&amp;ROUND($V71,1)&amp;" % au lieu de 100 %, ",""))&amp;IF($T71="","date de signature, ","")&amp;IF('Émetteur'!$B$17&lt;&gt;"Complet","onglet Émetteur, ",""))-2)))</f>
      </c>
    </row>
    <row r="72" spans="1:23" x14ac:dyDescent="0.25">
      <c r="A72" s="7"/>
      <c r="B72" s="7"/>
      <c r="C72" s="7"/>
      <c r="D72" s="7"/>
      <c r="E72" s="13"/>
      <c r="F72" s="13"/>
      <c r="G72" s="13"/>
      <c r="H72" s="13"/>
      <c r="I72" s="13"/>
      <c r="J72" s="13"/>
      <c r="K72" s="13"/>
      <c r="L72" s="13"/>
      <c r="M72" s="13"/>
      <c r="N72" s="7"/>
      <c r="O72" s="7"/>
      <c r="P72" s="13"/>
      <c r="Q72" s="7"/>
      <c r="R72" s="13"/>
      <c r="S72" s="7"/>
      <c r="T72" s="9"/>
      <c r="U72" s="7"/>
      <c r="V72" s="14">
        <f>IF($A72="","",SUMIF(Destinations!$A$2:$A$401,$A72,Destinations!$E$2:$E$401))</f>
      </c>
      <c r="W72" s="15">
        <f>IF(AND($A72="",$B72=""),"",IF(LEN(IF($A72="","n°, ",IF(COUNTIF(Attestations!$A$2:$A$101,$A72)&gt;1,"n° en double, ",""))&amp;IF($B72="","client, ",IF(COUNTIF(Clients!$A$2:$A$201,$B72)=0,"client absent de l'onglet Clients, ",IF(INDEX(Clients!$G$2:$G$201,MATCH($B72,Clients!$A$2:$A$201,0))="","producteur ou détenteur (onglet Clients), ","")))&amp;IF($C72="","dénomination (3.A), ","")&amp;IF($D72="","triés ou collectés conjointement, ",IF(AND($D72="Triés",COUNTIF($E72:$L72,"Oui")&lt;&gt;1),"un seul flux coché si triés, ",IF(AND($D72&lt;&gt;"Triés",COUNTIF($E72:$L72,"Oui")&lt;2),"au moins deux flux si collectés conjointement, ","")))&amp;IF(AND($D72="Collectés conjointement",$L72="Oui"),"plâtre interdit en mélange, ","")&amp;IF(OR($M72="",$P72="",$R72=""),"quantités 4.A, 4.B/4.C et 4.D, ",IF(AND(ISNUMBER($M72),ISNUMBER($P72),ISNUMBER($R72)),IF(OR($M72&lt;&gt;ROUND($M72,0),$P72&lt;&gt;ROUND($P72,0),$R72&lt;&gt;ROUND($R72,0)),"tonnes sans décimale, ","")&amp;IF($P72&lt;&gt;$M72-$R72,"bilan des masses (4.B/4.C = 4.A - 4.D), ",""),"quantités en nombres, "))&amp;IF(OR($N72="",$Q72="",$S72=""),"pesées ou estimées, ","")&amp;IF($O72="","case 4.B ou 4.C, ","")&amp;IF($A72="","",IF(ABS($V72-100)&gt;0.05,"répartition du cadre 5 à "&amp;ROUND($V72,1)&amp;" % au lieu de 100 %, ",""))&amp;IF($T72="","date de signature, ","")&amp;IF('Émetteur'!$B$17&lt;&gt;"Complet","onglet Émetteur, ",""))=0,"Prête","À corriger : "&amp;LEFT(IF($A72="","n°, ",IF(COUNTIF(Attestations!$A$2:$A$101,$A72)&gt;1,"n° en double, ",""))&amp;IF($B72="","client, ",IF(COUNTIF(Clients!$A$2:$A$201,$B72)=0,"client absent de l'onglet Clients, ",IF(INDEX(Clients!$G$2:$G$201,MATCH($B72,Clients!$A$2:$A$201,0))="","producteur ou détenteur (onglet Clients), ","")))&amp;IF($C72="","dénomination (3.A), ","")&amp;IF($D72="","triés ou collectés conjointement, ",IF(AND($D72="Triés",COUNTIF($E72:$L72,"Oui")&lt;&gt;1),"un seul flux coché si triés, ",IF(AND($D72&lt;&gt;"Triés",COUNTIF($E72:$L72,"Oui")&lt;2),"au moins deux flux si collectés conjointement, ","")))&amp;IF(AND($D72="Collectés conjointement",$L72="Oui"),"plâtre interdit en mélange, ","")&amp;IF(OR($M72="",$P72="",$R72=""),"quantités 4.A, 4.B/4.C et 4.D, ",IF(AND(ISNUMBER($M72),ISNUMBER($P72),ISNUMBER($R72)),IF(OR($M72&lt;&gt;ROUND($M72,0),$P72&lt;&gt;ROUND($P72,0),$R72&lt;&gt;ROUND($R72,0)),"tonnes sans décimale, ","")&amp;IF($P72&lt;&gt;$M72-$R72,"bilan des masses (4.B/4.C = 4.A - 4.D), ",""),"quantités en nombres, "))&amp;IF(OR($N72="",$Q72="",$S72=""),"pesées ou estimées, ","")&amp;IF($O72="","case 4.B ou 4.C, ","")&amp;IF($A72="","",IF(ABS($V72-100)&gt;0.05,"répartition du cadre 5 à "&amp;ROUND($V72,1)&amp;" % au lieu de 100 %, ",""))&amp;IF($T72="","date de signature, ","")&amp;IF('Émetteur'!$B$17&lt;&gt;"Complet","onglet Émetteur, ",""),LEN(IF($A72="","n°, ",IF(COUNTIF(Attestations!$A$2:$A$101,$A72)&gt;1,"n° en double, ",""))&amp;IF($B72="","client, ",IF(COUNTIF(Clients!$A$2:$A$201,$B72)=0,"client absent de l'onglet Clients, ",IF(INDEX(Clients!$G$2:$G$201,MATCH($B72,Clients!$A$2:$A$201,0))="","producteur ou détenteur (onglet Clients), ","")))&amp;IF($C72="","dénomination (3.A), ","")&amp;IF($D72="","triés ou collectés conjointement, ",IF(AND($D72="Triés",COUNTIF($E72:$L72,"Oui")&lt;&gt;1),"un seul flux coché si triés, ",IF(AND($D72&lt;&gt;"Triés",COUNTIF($E72:$L72,"Oui")&lt;2),"au moins deux flux si collectés conjointement, ","")))&amp;IF(AND($D72="Collectés conjointement",$L72="Oui"),"plâtre interdit en mélange, ","")&amp;IF(OR($M72="",$P72="",$R72=""),"quantités 4.A, 4.B/4.C et 4.D, ",IF(AND(ISNUMBER($M72),ISNUMBER($P72),ISNUMBER($R72)),IF(OR($M72&lt;&gt;ROUND($M72,0),$P72&lt;&gt;ROUND($P72,0),$R72&lt;&gt;ROUND($R72,0)),"tonnes sans décimale, ","")&amp;IF($P72&lt;&gt;$M72-$R72,"bilan des masses (4.B/4.C = 4.A - 4.D), ",""),"quantités en nombres, "))&amp;IF(OR($N72="",$Q72="",$S72=""),"pesées ou estimées, ","")&amp;IF($O72="","case 4.B ou 4.C, ","")&amp;IF($A72="","",IF(ABS($V72-100)&gt;0.05,"répartition du cadre 5 à "&amp;ROUND($V72,1)&amp;" % au lieu de 100 %, ",""))&amp;IF($T72="","date de signature, ","")&amp;IF('Émetteur'!$B$17&lt;&gt;"Complet","onglet Émetteur, ",""))-2)))</f>
      </c>
    </row>
    <row r="73" spans="1:23" x14ac:dyDescent="0.25">
      <c r="A73" s="7"/>
      <c r="B73" s="7"/>
      <c r="C73" s="7"/>
      <c r="D73" s="7"/>
      <c r="E73" s="13"/>
      <c r="F73" s="13"/>
      <c r="G73" s="13"/>
      <c r="H73" s="13"/>
      <c r="I73" s="13"/>
      <c r="J73" s="13"/>
      <c r="K73" s="13"/>
      <c r="L73" s="13"/>
      <c r="M73" s="13"/>
      <c r="N73" s="7"/>
      <c r="O73" s="7"/>
      <c r="P73" s="13"/>
      <c r="Q73" s="7"/>
      <c r="R73" s="13"/>
      <c r="S73" s="7"/>
      <c r="T73" s="9"/>
      <c r="U73" s="7"/>
      <c r="V73" s="14">
        <f>IF($A73="","",SUMIF(Destinations!$A$2:$A$401,$A73,Destinations!$E$2:$E$401))</f>
      </c>
      <c r="W73" s="15">
        <f>IF(AND($A73="",$B73=""),"",IF(LEN(IF($A73="","n°, ",IF(COUNTIF(Attestations!$A$2:$A$101,$A73)&gt;1,"n° en double, ",""))&amp;IF($B73="","client, ",IF(COUNTIF(Clients!$A$2:$A$201,$B73)=0,"client absent de l'onglet Clients, ",IF(INDEX(Clients!$G$2:$G$201,MATCH($B73,Clients!$A$2:$A$201,0))="","producteur ou détenteur (onglet Clients), ","")))&amp;IF($C73="","dénomination (3.A), ","")&amp;IF($D73="","triés ou collectés conjointement, ",IF(AND($D73="Triés",COUNTIF($E73:$L73,"Oui")&lt;&gt;1),"un seul flux coché si triés, ",IF(AND($D73&lt;&gt;"Triés",COUNTIF($E73:$L73,"Oui")&lt;2),"au moins deux flux si collectés conjointement, ","")))&amp;IF(AND($D73="Collectés conjointement",$L73="Oui"),"plâtre interdit en mélange, ","")&amp;IF(OR($M73="",$P73="",$R73=""),"quantités 4.A, 4.B/4.C et 4.D, ",IF(AND(ISNUMBER($M73),ISNUMBER($P73),ISNUMBER($R73)),IF(OR($M73&lt;&gt;ROUND($M73,0),$P73&lt;&gt;ROUND($P73,0),$R73&lt;&gt;ROUND($R73,0)),"tonnes sans décimale, ","")&amp;IF($P73&lt;&gt;$M73-$R73,"bilan des masses (4.B/4.C = 4.A - 4.D), ",""),"quantités en nombres, "))&amp;IF(OR($N73="",$Q73="",$S73=""),"pesées ou estimées, ","")&amp;IF($O73="","case 4.B ou 4.C, ","")&amp;IF($A73="","",IF(ABS($V73-100)&gt;0.05,"répartition du cadre 5 à "&amp;ROUND($V73,1)&amp;" % au lieu de 100 %, ",""))&amp;IF($T73="","date de signature, ","")&amp;IF('Émetteur'!$B$17&lt;&gt;"Complet","onglet Émetteur, ",""))=0,"Prête","À corriger : "&amp;LEFT(IF($A73="","n°, ",IF(COUNTIF(Attestations!$A$2:$A$101,$A73)&gt;1,"n° en double, ",""))&amp;IF($B73="","client, ",IF(COUNTIF(Clients!$A$2:$A$201,$B73)=0,"client absent de l'onglet Clients, ",IF(INDEX(Clients!$G$2:$G$201,MATCH($B73,Clients!$A$2:$A$201,0))="","producteur ou détenteur (onglet Clients), ","")))&amp;IF($C73="","dénomination (3.A), ","")&amp;IF($D73="","triés ou collectés conjointement, ",IF(AND($D73="Triés",COUNTIF($E73:$L73,"Oui")&lt;&gt;1),"un seul flux coché si triés, ",IF(AND($D73&lt;&gt;"Triés",COUNTIF($E73:$L73,"Oui")&lt;2),"au moins deux flux si collectés conjointement, ","")))&amp;IF(AND($D73="Collectés conjointement",$L73="Oui"),"plâtre interdit en mélange, ","")&amp;IF(OR($M73="",$P73="",$R73=""),"quantités 4.A, 4.B/4.C et 4.D, ",IF(AND(ISNUMBER($M73),ISNUMBER($P73),ISNUMBER($R73)),IF(OR($M73&lt;&gt;ROUND($M73,0),$P73&lt;&gt;ROUND($P73,0),$R73&lt;&gt;ROUND($R73,0)),"tonnes sans décimale, ","")&amp;IF($P73&lt;&gt;$M73-$R73,"bilan des masses (4.B/4.C = 4.A - 4.D), ",""),"quantités en nombres, "))&amp;IF(OR($N73="",$Q73="",$S73=""),"pesées ou estimées, ","")&amp;IF($O73="","case 4.B ou 4.C, ","")&amp;IF($A73="","",IF(ABS($V73-100)&gt;0.05,"répartition du cadre 5 à "&amp;ROUND($V73,1)&amp;" % au lieu de 100 %, ",""))&amp;IF($T73="","date de signature, ","")&amp;IF('Émetteur'!$B$17&lt;&gt;"Complet","onglet Émetteur, ",""),LEN(IF($A73="","n°, ",IF(COUNTIF(Attestations!$A$2:$A$101,$A73)&gt;1,"n° en double, ",""))&amp;IF($B73="","client, ",IF(COUNTIF(Clients!$A$2:$A$201,$B73)=0,"client absent de l'onglet Clients, ",IF(INDEX(Clients!$G$2:$G$201,MATCH($B73,Clients!$A$2:$A$201,0))="","producteur ou détenteur (onglet Clients), ","")))&amp;IF($C73="","dénomination (3.A), ","")&amp;IF($D73="","triés ou collectés conjointement, ",IF(AND($D73="Triés",COUNTIF($E73:$L73,"Oui")&lt;&gt;1),"un seul flux coché si triés, ",IF(AND($D73&lt;&gt;"Triés",COUNTIF($E73:$L73,"Oui")&lt;2),"au moins deux flux si collectés conjointement, ","")))&amp;IF(AND($D73="Collectés conjointement",$L73="Oui"),"plâtre interdit en mélange, ","")&amp;IF(OR($M73="",$P73="",$R73=""),"quantités 4.A, 4.B/4.C et 4.D, ",IF(AND(ISNUMBER($M73),ISNUMBER($P73),ISNUMBER($R73)),IF(OR($M73&lt;&gt;ROUND($M73,0),$P73&lt;&gt;ROUND($P73,0),$R73&lt;&gt;ROUND($R73,0)),"tonnes sans décimale, ","")&amp;IF($P73&lt;&gt;$M73-$R73,"bilan des masses (4.B/4.C = 4.A - 4.D), ",""),"quantités en nombres, "))&amp;IF(OR($N73="",$Q73="",$S73=""),"pesées ou estimées, ","")&amp;IF($O73="","case 4.B ou 4.C, ","")&amp;IF($A73="","",IF(ABS($V73-100)&gt;0.05,"répartition du cadre 5 à "&amp;ROUND($V73,1)&amp;" % au lieu de 100 %, ",""))&amp;IF($T73="","date de signature, ","")&amp;IF('Émetteur'!$B$17&lt;&gt;"Complet","onglet Émetteur, ",""))-2)))</f>
      </c>
    </row>
    <row r="74" spans="1:23" x14ac:dyDescent="0.25">
      <c r="A74" s="7"/>
      <c r="B74" s="7"/>
      <c r="C74" s="7"/>
      <c r="D74" s="7"/>
      <c r="E74" s="13"/>
      <c r="F74" s="13"/>
      <c r="G74" s="13"/>
      <c r="H74" s="13"/>
      <c r="I74" s="13"/>
      <c r="J74" s="13"/>
      <c r="K74" s="13"/>
      <c r="L74" s="13"/>
      <c r="M74" s="13"/>
      <c r="N74" s="7"/>
      <c r="O74" s="7"/>
      <c r="P74" s="13"/>
      <c r="Q74" s="7"/>
      <c r="R74" s="13"/>
      <c r="S74" s="7"/>
      <c r="T74" s="9"/>
      <c r="U74" s="7"/>
      <c r="V74" s="14">
        <f>IF($A74="","",SUMIF(Destinations!$A$2:$A$401,$A74,Destinations!$E$2:$E$401))</f>
      </c>
      <c r="W74" s="15">
        <f>IF(AND($A74="",$B74=""),"",IF(LEN(IF($A74="","n°, ",IF(COUNTIF(Attestations!$A$2:$A$101,$A74)&gt;1,"n° en double, ",""))&amp;IF($B74="","client, ",IF(COUNTIF(Clients!$A$2:$A$201,$B74)=0,"client absent de l'onglet Clients, ",IF(INDEX(Clients!$G$2:$G$201,MATCH($B74,Clients!$A$2:$A$201,0))="","producteur ou détenteur (onglet Clients), ","")))&amp;IF($C74="","dénomination (3.A), ","")&amp;IF($D74="","triés ou collectés conjointement, ",IF(AND($D74="Triés",COUNTIF($E74:$L74,"Oui")&lt;&gt;1),"un seul flux coché si triés, ",IF(AND($D74&lt;&gt;"Triés",COUNTIF($E74:$L74,"Oui")&lt;2),"au moins deux flux si collectés conjointement, ","")))&amp;IF(AND($D74="Collectés conjointement",$L74="Oui"),"plâtre interdit en mélange, ","")&amp;IF(OR($M74="",$P74="",$R74=""),"quantités 4.A, 4.B/4.C et 4.D, ",IF(AND(ISNUMBER($M74),ISNUMBER($P74),ISNUMBER($R74)),IF(OR($M74&lt;&gt;ROUND($M74,0),$P74&lt;&gt;ROUND($P74,0),$R74&lt;&gt;ROUND($R74,0)),"tonnes sans décimale, ","")&amp;IF($P74&lt;&gt;$M74-$R74,"bilan des masses (4.B/4.C = 4.A - 4.D), ",""),"quantités en nombres, "))&amp;IF(OR($N74="",$Q74="",$S74=""),"pesées ou estimées, ","")&amp;IF($O74="","case 4.B ou 4.C, ","")&amp;IF($A74="","",IF(ABS($V74-100)&gt;0.05,"répartition du cadre 5 à "&amp;ROUND($V74,1)&amp;" % au lieu de 100 %, ",""))&amp;IF($T74="","date de signature, ","")&amp;IF('Émetteur'!$B$17&lt;&gt;"Complet","onglet Émetteur, ",""))=0,"Prête","À corriger : "&amp;LEFT(IF($A74="","n°, ",IF(COUNTIF(Attestations!$A$2:$A$101,$A74)&gt;1,"n° en double, ",""))&amp;IF($B74="","client, ",IF(COUNTIF(Clients!$A$2:$A$201,$B74)=0,"client absent de l'onglet Clients, ",IF(INDEX(Clients!$G$2:$G$201,MATCH($B74,Clients!$A$2:$A$201,0))="","producteur ou détenteur (onglet Clients), ","")))&amp;IF($C74="","dénomination (3.A), ","")&amp;IF($D74="","triés ou collectés conjointement, ",IF(AND($D74="Triés",COUNTIF($E74:$L74,"Oui")&lt;&gt;1),"un seul flux coché si triés, ",IF(AND($D74&lt;&gt;"Triés",COUNTIF($E74:$L74,"Oui")&lt;2),"au moins deux flux si collectés conjointement, ","")))&amp;IF(AND($D74="Collectés conjointement",$L74="Oui"),"plâtre interdit en mélange, ","")&amp;IF(OR($M74="",$P74="",$R74=""),"quantités 4.A, 4.B/4.C et 4.D, ",IF(AND(ISNUMBER($M74),ISNUMBER($P74),ISNUMBER($R74)),IF(OR($M74&lt;&gt;ROUND($M74,0),$P74&lt;&gt;ROUND($P74,0),$R74&lt;&gt;ROUND($R74,0)),"tonnes sans décimale, ","")&amp;IF($P74&lt;&gt;$M74-$R74,"bilan des masses (4.B/4.C = 4.A - 4.D), ",""),"quantités en nombres, "))&amp;IF(OR($N74="",$Q74="",$S74=""),"pesées ou estimées, ","")&amp;IF($O74="","case 4.B ou 4.C, ","")&amp;IF($A74="","",IF(ABS($V74-100)&gt;0.05,"répartition du cadre 5 à "&amp;ROUND($V74,1)&amp;" % au lieu de 100 %, ",""))&amp;IF($T74="","date de signature, ","")&amp;IF('Émetteur'!$B$17&lt;&gt;"Complet","onglet Émetteur, ",""),LEN(IF($A74="","n°, ",IF(COUNTIF(Attestations!$A$2:$A$101,$A74)&gt;1,"n° en double, ",""))&amp;IF($B74="","client, ",IF(COUNTIF(Clients!$A$2:$A$201,$B74)=0,"client absent de l'onglet Clients, ",IF(INDEX(Clients!$G$2:$G$201,MATCH($B74,Clients!$A$2:$A$201,0))="","producteur ou détenteur (onglet Clients), ","")))&amp;IF($C74="","dénomination (3.A), ","")&amp;IF($D74="","triés ou collectés conjointement, ",IF(AND($D74="Triés",COUNTIF($E74:$L74,"Oui")&lt;&gt;1),"un seul flux coché si triés, ",IF(AND($D74&lt;&gt;"Triés",COUNTIF($E74:$L74,"Oui")&lt;2),"au moins deux flux si collectés conjointement, ","")))&amp;IF(AND($D74="Collectés conjointement",$L74="Oui"),"plâtre interdit en mélange, ","")&amp;IF(OR($M74="",$P74="",$R74=""),"quantités 4.A, 4.B/4.C et 4.D, ",IF(AND(ISNUMBER($M74),ISNUMBER($P74),ISNUMBER($R74)),IF(OR($M74&lt;&gt;ROUND($M74,0),$P74&lt;&gt;ROUND($P74,0),$R74&lt;&gt;ROUND($R74,0)),"tonnes sans décimale, ","")&amp;IF($P74&lt;&gt;$M74-$R74,"bilan des masses (4.B/4.C = 4.A - 4.D), ",""),"quantités en nombres, "))&amp;IF(OR($N74="",$Q74="",$S74=""),"pesées ou estimées, ","")&amp;IF($O74="","case 4.B ou 4.C, ","")&amp;IF($A74="","",IF(ABS($V74-100)&gt;0.05,"répartition du cadre 5 à "&amp;ROUND($V74,1)&amp;" % au lieu de 100 %, ",""))&amp;IF($T74="","date de signature, ","")&amp;IF('Émetteur'!$B$17&lt;&gt;"Complet","onglet Émetteur, ",""))-2)))</f>
      </c>
    </row>
    <row r="75" spans="1:23" x14ac:dyDescent="0.25">
      <c r="A75" s="7"/>
      <c r="B75" s="7"/>
      <c r="C75" s="7"/>
      <c r="D75" s="7"/>
      <c r="E75" s="13"/>
      <c r="F75" s="13"/>
      <c r="G75" s="13"/>
      <c r="H75" s="13"/>
      <c r="I75" s="13"/>
      <c r="J75" s="13"/>
      <c r="K75" s="13"/>
      <c r="L75" s="13"/>
      <c r="M75" s="13"/>
      <c r="N75" s="7"/>
      <c r="O75" s="7"/>
      <c r="P75" s="13"/>
      <c r="Q75" s="7"/>
      <c r="R75" s="13"/>
      <c r="S75" s="7"/>
      <c r="T75" s="9"/>
      <c r="U75" s="7"/>
      <c r="V75" s="14">
        <f>IF($A75="","",SUMIF(Destinations!$A$2:$A$401,$A75,Destinations!$E$2:$E$401))</f>
      </c>
      <c r="W75" s="15">
        <f>IF(AND($A75="",$B75=""),"",IF(LEN(IF($A75="","n°, ",IF(COUNTIF(Attestations!$A$2:$A$101,$A75)&gt;1,"n° en double, ",""))&amp;IF($B75="","client, ",IF(COUNTIF(Clients!$A$2:$A$201,$B75)=0,"client absent de l'onglet Clients, ",IF(INDEX(Clients!$G$2:$G$201,MATCH($B75,Clients!$A$2:$A$201,0))="","producteur ou détenteur (onglet Clients), ","")))&amp;IF($C75="","dénomination (3.A), ","")&amp;IF($D75="","triés ou collectés conjointement, ",IF(AND($D75="Triés",COUNTIF($E75:$L75,"Oui")&lt;&gt;1),"un seul flux coché si triés, ",IF(AND($D75&lt;&gt;"Triés",COUNTIF($E75:$L75,"Oui")&lt;2),"au moins deux flux si collectés conjointement, ","")))&amp;IF(AND($D75="Collectés conjointement",$L75="Oui"),"plâtre interdit en mélange, ","")&amp;IF(OR($M75="",$P75="",$R75=""),"quantités 4.A, 4.B/4.C et 4.D, ",IF(AND(ISNUMBER($M75),ISNUMBER($P75),ISNUMBER($R75)),IF(OR($M75&lt;&gt;ROUND($M75,0),$P75&lt;&gt;ROUND($P75,0),$R75&lt;&gt;ROUND($R75,0)),"tonnes sans décimale, ","")&amp;IF($P75&lt;&gt;$M75-$R75,"bilan des masses (4.B/4.C = 4.A - 4.D), ",""),"quantités en nombres, "))&amp;IF(OR($N75="",$Q75="",$S75=""),"pesées ou estimées, ","")&amp;IF($O75="","case 4.B ou 4.C, ","")&amp;IF($A75="","",IF(ABS($V75-100)&gt;0.05,"répartition du cadre 5 à "&amp;ROUND($V75,1)&amp;" % au lieu de 100 %, ",""))&amp;IF($T75="","date de signature, ","")&amp;IF('Émetteur'!$B$17&lt;&gt;"Complet","onglet Émetteur, ",""))=0,"Prête","À corriger : "&amp;LEFT(IF($A75="","n°, ",IF(COUNTIF(Attestations!$A$2:$A$101,$A75)&gt;1,"n° en double, ",""))&amp;IF($B75="","client, ",IF(COUNTIF(Clients!$A$2:$A$201,$B75)=0,"client absent de l'onglet Clients, ",IF(INDEX(Clients!$G$2:$G$201,MATCH($B75,Clients!$A$2:$A$201,0))="","producteur ou détenteur (onglet Clients), ","")))&amp;IF($C75="","dénomination (3.A), ","")&amp;IF($D75="","triés ou collectés conjointement, ",IF(AND($D75="Triés",COUNTIF($E75:$L75,"Oui")&lt;&gt;1),"un seul flux coché si triés, ",IF(AND($D75&lt;&gt;"Triés",COUNTIF($E75:$L75,"Oui")&lt;2),"au moins deux flux si collectés conjointement, ","")))&amp;IF(AND($D75="Collectés conjointement",$L75="Oui"),"plâtre interdit en mélange, ","")&amp;IF(OR($M75="",$P75="",$R75=""),"quantités 4.A, 4.B/4.C et 4.D, ",IF(AND(ISNUMBER($M75),ISNUMBER($P75),ISNUMBER($R75)),IF(OR($M75&lt;&gt;ROUND($M75,0),$P75&lt;&gt;ROUND($P75,0),$R75&lt;&gt;ROUND($R75,0)),"tonnes sans décimale, ","")&amp;IF($P75&lt;&gt;$M75-$R75,"bilan des masses (4.B/4.C = 4.A - 4.D), ",""),"quantités en nombres, "))&amp;IF(OR($N75="",$Q75="",$S75=""),"pesées ou estimées, ","")&amp;IF($O75="","case 4.B ou 4.C, ","")&amp;IF($A75="","",IF(ABS($V75-100)&gt;0.05,"répartition du cadre 5 à "&amp;ROUND($V75,1)&amp;" % au lieu de 100 %, ",""))&amp;IF($T75="","date de signature, ","")&amp;IF('Émetteur'!$B$17&lt;&gt;"Complet","onglet Émetteur, ",""),LEN(IF($A75="","n°, ",IF(COUNTIF(Attestations!$A$2:$A$101,$A75)&gt;1,"n° en double, ",""))&amp;IF($B75="","client, ",IF(COUNTIF(Clients!$A$2:$A$201,$B75)=0,"client absent de l'onglet Clients, ",IF(INDEX(Clients!$G$2:$G$201,MATCH($B75,Clients!$A$2:$A$201,0))="","producteur ou détenteur (onglet Clients), ","")))&amp;IF($C75="","dénomination (3.A), ","")&amp;IF($D75="","triés ou collectés conjointement, ",IF(AND($D75="Triés",COUNTIF($E75:$L75,"Oui")&lt;&gt;1),"un seul flux coché si triés, ",IF(AND($D75&lt;&gt;"Triés",COUNTIF($E75:$L75,"Oui")&lt;2),"au moins deux flux si collectés conjointement, ","")))&amp;IF(AND($D75="Collectés conjointement",$L75="Oui"),"plâtre interdit en mélange, ","")&amp;IF(OR($M75="",$P75="",$R75=""),"quantités 4.A, 4.B/4.C et 4.D, ",IF(AND(ISNUMBER($M75),ISNUMBER($P75),ISNUMBER($R75)),IF(OR($M75&lt;&gt;ROUND($M75,0),$P75&lt;&gt;ROUND($P75,0),$R75&lt;&gt;ROUND($R75,0)),"tonnes sans décimale, ","")&amp;IF($P75&lt;&gt;$M75-$R75,"bilan des masses (4.B/4.C = 4.A - 4.D), ",""),"quantités en nombres, "))&amp;IF(OR($N75="",$Q75="",$S75=""),"pesées ou estimées, ","")&amp;IF($O75="","case 4.B ou 4.C, ","")&amp;IF($A75="","",IF(ABS($V75-100)&gt;0.05,"répartition du cadre 5 à "&amp;ROUND($V75,1)&amp;" % au lieu de 100 %, ",""))&amp;IF($T75="","date de signature, ","")&amp;IF('Émetteur'!$B$17&lt;&gt;"Complet","onglet Émetteur, ",""))-2)))</f>
      </c>
    </row>
    <row r="76" spans="1:23" x14ac:dyDescent="0.25">
      <c r="A76" s="7"/>
      <c r="B76" s="7"/>
      <c r="C76" s="7"/>
      <c r="D76" s="7"/>
      <c r="E76" s="13"/>
      <c r="F76" s="13"/>
      <c r="G76" s="13"/>
      <c r="H76" s="13"/>
      <c r="I76" s="13"/>
      <c r="J76" s="13"/>
      <c r="K76" s="13"/>
      <c r="L76" s="13"/>
      <c r="M76" s="13"/>
      <c r="N76" s="7"/>
      <c r="O76" s="7"/>
      <c r="P76" s="13"/>
      <c r="Q76" s="7"/>
      <c r="R76" s="13"/>
      <c r="S76" s="7"/>
      <c r="T76" s="9"/>
      <c r="U76" s="7"/>
      <c r="V76" s="14">
        <f>IF($A76="","",SUMIF(Destinations!$A$2:$A$401,$A76,Destinations!$E$2:$E$401))</f>
      </c>
      <c r="W76" s="15">
        <f>IF(AND($A76="",$B76=""),"",IF(LEN(IF($A76="","n°, ",IF(COUNTIF(Attestations!$A$2:$A$101,$A76)&gt;1,"n° en double, ",""))&amp;IF($B76="","client, ",IF(COUNTIF(Clients!$A$2:$A$201,$B76)=0,"client absent de l'onglet Clients, ",IF(INDEX(Clients!$G$2:$G$201,MATCH($B76,Clients!$A$2:$A$201,0))="","producteur ou détenteur (onglet Clients), ","")))&amp;IF($C76="","dénomination (3.A), ","")&amp;IF($D76="","triés ou collectés conjointement, ",IF(AND($D76="Triés",COUNTIF($E76:$L76,"Oui")&lt;&gt;1),"un seul flux coché si triés, ",IF(AND($D76&lt;&gt;"Triés",COUNTIF($E76:$L76,"Oui")&lt;2),"au moins deux flux si collectés conjointement, ","")))&amp;IF(AND($D76="Collectés conjointement",$L76="Oui"),"plâtre interdit en mélange, ","")&amp;IF(OR($M76="",$P76="",$R76=""),"quantités 4.A, 4.B/4.C et 4.D, ",IF(AND(ISNUMBER($M76),ISNUMBER($P76),ISNUMBER($R76)),IF(OR($M76&lt;&gt;ROUND($M76,0),$P76&lt;&gt;ROUND($P76,0),$R76&lt;&gt;ROUND($R76,0)),"tonnes sans décimale, ","")&amp;IF($P76&lt;&gt;$M76-$R76,"bilan des masses (4.B/4.C = 4.A - 4.D), ",""),"quantités en nombres, "))&amp;IF(OR($N76="",$Q76="",$S76=""),"pesées ou estimées, ","")&amp;IF($O76="","case 4.B ou 4.C, ","")&amp;IF($A76="","",IF(ABS($V76-100)&gt;0.05,"répartition du cadre 5 à "&amp;ROUND($V76,1)&amp;" % au lieu de 100 %, ",""))&amp;IF($T76="","date de signature, ","")&amp;IF('Émetteur'!$B$17&lt;&gt;"Complet","onglet Émetteur, ",""))=0,"Prête","À corriger : "&amp;LEFT(IF($A76="","n°, ",IF(COUNTIF(Attestations!$A$2:$A$101,$A76)&gt;1,"n° en double, ",""))&amp;IF($B76="","client, ",IF(COUNTIF(Clients!$A$2:$A$201,$B76)=0,"client absent de l'onglet Clients, ",IF(INDEX(Clients!$G$2:$G$201,MATCH($B76,Clients!$A$2:$A$201,0))="","producteur ou détenteur (onglet Clients), ","")))&amp;IF($C76="","dénomination (3.A), ","")&amp;IF($D76="","triés ou collectés conjointement, ",IF(AND($D76="Triés",COUNTIF($E76:$L76,"Oui")&lt;&gt;1),"un seul flux coché si triés, ",IF(AND($D76&lt;&gt;"Triés",COUNTIF($E76:$L76,"Oui")&lt;2),"au moins deux flux si collectés conjointement, ","")))&amp;IF(AND($D76="Collectés conjointement",$L76="Oui"),"plâtre interdit en mélange, ","")&amp;IF(OR($M76="",$P76="",$R76=""),"quantités 4.A, 4.B/4.C et 4.D, ",IF(AND(ISNUMBER($M76),ISNUMBER($P76),ISNUMBER($R76)),IF(OR($M76&lt;&gt;ROUND($M76,0),$P76&lt;&gt;ROUND($P76,0),$R76&lt;&gt;ROUND($R76,0)),"tonnes sans décimale, ","")&amp;IF($P76&lt;&gt;$M76-$R76,"bilan des masses (4.B/4.C = 4.A - 4.D), ",""),"quantités en nombres, "))&amp;IF(OR($N76="",$Q76="",$S76=""),"pesées ou estimées, ","")&amp;IF($O76="","case 4.B ou 4.C, ","")&amp;IF($A76="","",IF(ABS($V76-100)&gt;0.05,"répartition du cadre 5 à "&amp;ROUND($V76,1)&amp;" % au lieu de 100 %, ",""))&amp;IF($T76="","date de signature, ","")&amp;IF('Émetteur'!$B$17&lt;&gt;"Complet","onglet Émetteur, ",""),LEN(IF($A76="","n°, ",IF(COUNTIF(Attestations!$A$2:$A$101,$A76)&gt;1,"n° en double, ",""))&amp;IF($B76="","client, ",IF(COUNTIF(Clients!$A$2:$A$201,$B76)=0,"client absent de l'onglet Clients, ",IF(INDEX(Clients!$G$2:$G$201,MATCH($B76,Clients!$A$2:$A$201,0))="","producteur ou détenteur (onglet Clients), ","")))&amp;IF($C76="","dénomination (3.A), ","")&amp;IF($D76="","triés ou collectés conjointement, ",IF(AND($D76="Triés",COUNTIF($E76:$L76,"Oui")&lt;&gt;1),"un seul flux coché si triés, ",IF(AND($D76&lt;&gt;"Triés",COUNTIF($E76:$L76,"Oui")&lt;2),"au moins deux flux si collectés conjointement, ","")))&amp;IF(AND($D76="Collectés conjointement",$L76="Oui"),"plâtre interdit en mélange, ","")&amp;IF(OR($M76="",$P76="",$R76=""),"quantités 4.A, 4.B/4.C et 4.D, ",IF(AND(ISNUMBER($M76),ISNUMBER($P76),ISNUMBER($R76)),IF(OR($M76&lt;&gt;ROUND($M76,0),$P76&lt;&gt;ROUND($P76,0),$R76&lt;&gt;ROUND($R76,0)),"tonnes sans décimale, ","")&amp;IF($P76&lt;&gt;$M76-$R76,"bilan des masses (4.B/4.C = 4.A - 4.D), ",""),"quantités en nombres, "))&amp;IF(OR($N76="",$Q76="",$S76=""),"pesées ou estimées, ","")&amp;IF($O76="","case 4.B ou 4.C, ","")&amp;IF($A76="","",IF(ABS($V76-100)&gt;0.05,"répartition du cadre 5 à "&amp;ROUND($V76,1)&amp;" % au lieu de 100 %, ",""))&amp;IF($T76="","date de signature, ","")&amp;IF('Émetteur'!$B$17&lt;&gt;"Complet","onglet Émetteur, ",""))-2)))</f>
      </c>
    </row>
    <row r="77" spans="1:23" x14ac:dyDescent="0.25">
      <c r="A77" s="7"/>
      <c r="B77" s="7"/>
      <c r="C77" s="7"/>
      <c r="D77" s="7"/>
      <c r="E77" s="13"/>
      <c r="F77" s="13"/>
      <c r="G77" s="13"/>
      <c r="H77" s="13"/>
      <c r="I77" s="13"/>
      <c r="J77" s="13"/>
      <c r="K77" s="13"/>
      <c r="L77" s="13"/>
      <c r="M77" s="13"/>
      <c r="N77" s="7"/>
      <c r="O77" s="7"/>
      <c r="P77" s="13"/>
      <c r="Q77" s="7"/>
      <c r="R77" s="13"/>
      <c r="S77" s="7"/>
      <c r="T77" s="9"/>
      <c r="U77" s="7"/>
      <c r="V77" s="14">
        <f>IF($A77="","",SUMIF(Destinations!$A$2:$A$401,$A77,Destinations!$E$2:$E$401))</f>
      </c>
      <c r="W77" s="15">
        <f>IF(AND($A77="",$B77=""),"",IF(LEN(IF($A77="","n°, ",IF(COUNTIF(Attestations!$A$2:$A$101,$A77)&gt;1,"n° en double, ",""))&amp;IF($B77="","client, ",IF(COUNTIF(Clients!$A$2:$A$201,$B77)=0,"client absent de l'onglet Clients, ",IF(INDEX(Clients!$G$2:$G$201,MATCH($B77,Clients!$A$2:$A$201,0))="","producteur ou détenteur (onglet Clients), ","")))&amp;IF($C77="","dénomination (3.A), ","")&amp;IF($D77="","triés ou collectés conjointement, ",IF(AND($D77="Triés",COUNTIF($E77:$L77,"Oui")&lt;&gt;1),"un seul flux coché si triés, ",IF(AND($D77&lt;&gt;"Triés",COUNTIF($E77:$L77,"Oui")&lt;2),"au moins deux flux si collectés conjointement, ","")))&amp;IF(AND($D77="Collectés conjointement",$L77="Oui"),"plâtre interdit en mélange, ","")&amp;IF(OR($M77="",$P77="",$R77=""),"quantités 4.A, 4.B/4.C et 4.D, ",IF(AND(ISNUMBER($M77),ISNUMBER($P77),ISNUMBER($R77)),IF(OR($M77&lt;&gt;ROUND($M77,0),$P77&lt;&gt;ROUND($P77,0),$R77&lt;&gt;ROUND($R77,0)),"tonnes sans décimale, ","")&amp;IF($P77&lt;&gt;$M77-$R77,"bilan des masses (4.B/4.C = 4.A - 4.D), ",""),"quantités en nombres, "))&amp;IF(OR($N77="",$Q77="",$S77=""),"pesées ou estimées, ","")&amp;IF($O77="","case 4.B ou 4.C, ","")&amp;IF($A77="","",IF(ABS($V77-100)&gt;0.05,"répartition du cadre 5 à "&amp;ROUND($V77,1)&amp;" % au lieu de 100 %, ",""))&amp;IF($T77="","date de signature, ","")&amp;IF('Émetteur'!$B$17&lt;&gt;"Complet","onglet Émetteur, ",""))=0,"Prête","À corriger : "&amp;LEFT(IF($A77="","n°, ",IF(COUNTIF(Attestations!$A$2:$A$101,$A77)&gt;1,"n° en double, ",""))&amp;IF($B77="","client, ",IF(COUNTIF(Clients!$A$2:$A$201,$B77)=0,"client absent de l'onglet Clients, ",IF(INDEX(Clients!$G$2:$G$201,MATCH($B77,Clients!$A$2:$A$201,0))="","producteur ou détenteur (onglet Clients), ","")))&amp;IF($C77="","dénomination (3.A), ","")&amp;IF($D77="","triés ou collectés conjointement, ",IF(AND($D77="Triés",COUNTIF($E77:$L77,"Oui")&lt;&gt;1),"un seul flux coché si triés, ",IF(AND($D77&lt;&gt;"Triés",COUNTIF($E77:$L77,"Oui")&lt;2),"au moins deux flux si collectés conjointement, ","")))&amp;IF(AND($D77="Collectés conjointement",$L77="Oui"),"plâtre interdit en mélange, ","")&amp;IF(OR($M77="",$P77="",$R77=""),"quantités 4.A, 4.B/4.C et 4.D, ",IF(AND(ISNUMBER($M77),ISNUMBER($P77),ISNUMBER($R77)),IF(OR($M77&lt;&gt;ROUND($M77,0),$P77&lt;&gt;ROUND($P77,0),$R77&lt;&gt;ROUND($R77,0)),"tonnes sans décimale, ","")&amp;IF($P77&lt;&gt;$M77-$R77,"bilan des masses (4.B/4.C = 4.A - 4.D), ",""),"quantités en nombres, "))&amp;IF(OR($N77="",$Q77="",$S77=""),"pesées ou estimées, ","")&amp;IF($O77="","case 4.B ou 4.C, ","")&amp;IF($A77="","",IF(ABS($V77-100)&gt;0.05,"répartition du cadre 5 à "&amp;ROUND($V77,1)&amp;" % au lieu de 100 %, ",""))&amp;IF($T77="","date de signature, ","")&amp;IF('Émetteur'!$B$17&lt;&gt;"Complet","onglet Émetteur, ",""),LEN(IF($A77="","n°, ",IF(COUNTIF(Attestations!$A$2:$A$101,$A77)&gt;1,"n° en double, ",""))&amp;IF($B77="","client, ",IF(COUNTIF(Clients!$A$2:$A$201,$B77)=0,"client absent de l'onglet Clients, ",IF(INDEX(Clients!$G$2:$G$201,MATCH($B77,Clients!$A$2:$A$201,0))="","producteur ou détenteur (onglet Clients), ","")))&amp;IF($C77="","dénomination (3.A), ","")&amp;IF($D77="","triés ou collectés conjointement, ",IF(AND($D77="Triés",COUNTIF($E77:$L77,"Oui")&lt;&gt;1),"un seul flux coché si triés, ",IF(AND($D77&lt;&gt;"Triés",COUNTIF($E77:$L77,"Oui")&lt;2),"au moins deux flux si collectés conjointement, ","")))&amp;IF(AND($D77="Collectés conjointement",$L77="Oui"),"plâtre interdit en mélange, ","")&amp;IF(OR($M77="",$P77="",$R77=""),"quantités 4.A, 4.B/4.C et 4.D, ",IF(AND(ISNUMBER($M77),ISNUMBER($P77),ISNUMBER($R77)),IF(OR($M77&lt;&gt;ROUND($M77,0),$P77&lt;&gt;ROUND($P77,0),$R77&lt;&gt;ROUND($R77,0)),"tonnes sans décimale, ","")&amp;IF($P77&lt;&gt;$M77-$R77,"bilan des masses (4.B/4.C = 4.A - 4.D), ",""),"quantités en nombres, "))&amp;IF(OR($N77="",$Q77="",$S77=""),"pesées ou estimées, ","")&amp;IF($O77="","case 4.B ou 4.C, ","")&amp;IF($A77="","",IF(ABS($V77-100)&gt;0.05,"répartition du cadre 5 à "&amp;ROUND($V77,1)&amp;" % au lieu de 100 %, ",""))&amp;IF($T77="","date de signature, ","")&amp;IF('Émetteur'!$B$17&lt;&gt;"Complet","onglet Émetteur, ",""))-2)))</f>
      </c>
    </row>
    <row r="78" spans="1:23" x14ac:dyDescent="0.25">
      <c r="A78" s="7"/>
      <c r="B78" s="7"/>
      <c r="C78" s="7"/>
      <c r="D78" s="7"/>
      <c r="E78" s="13"/>
      <c r="F78" s="13"/>
      <c r="G78" s="13"/>
      <c r="H78" s="13"/>
      <c r="I78" s="13"/>
      <c r="J78" s="13"/>
      <c r="K78" s="13"/>
      <c r="L78" s="13"/>
      <c r="M78" s="13"/>
      <c r="N78" s="7"/>
      <c r="O78" s="7"/>
      <c r="P78" s="13"/>
      <c r="Q78" s="7"/>
      <c r="R78" s="13"/>
      <c r="S78" s="7"/>
      <c r="T78" s="9"/>
      <c r="U78" s="7"/>
      <c r="V78" s="14">
        <f>IF($A78="","",SUMIF(Destinations!$A$2:$A$401,$A78,Destinations!$E$2:$E$401))</f>
      </c>
      <c r="W78" s="15">
        <f>IF(AND($A78="",$B78=""),"",IF(LEN(IF($A78="","n°, ",IF(COUNTIF(Attestations!$A$2:$A$101,$A78)&gt;1,"n° en double, ",""))&amp;IF($B78="","client, ",IF(COUNTIF(Clients!$A$2:$A$201,$B78)=0,"client absent de l'onglet Clients, ",IF(INDEX(Clients!$G$2:$G$201,MATCH($B78,Clients!$A$2:$A$201,0))="","producteur ou détenteur (onglet Clients), ","")))&amp;IF($C78="","dénomination (3.A), ","")&amp;IF($D78="","triés ou collectés conjointement, ",IF(AND($D78="Triés",COUNTIF($E78:$L78,"Oui")&lt;&gt;1),"un seul flux coché si triés, ",IF(AND($D78&lt;&gt;"Triés",COUNTIF($E78:$L78,"Oui")&lt;2),"au moins deux flux si collectés conjointement, ","")))&amp;IF(AND($D78="Collectés conjointement",$L78="Oui"),"plâtre interdit en mélange, ","")&amp;IF(OR($M78="",$P78="",$R78=""),"quantités 4.A, 4.B/4.C et 4.D, ",IF(AND(ISNUMBER($M78),ISNUMBER($P78),ISNUMBER($R78)),IF(OR($M78&lt;&gt;ROUND($M78,0),$P78&lt;&gt;ROUND($P78,0),$R78&lt;&gt;ROUND($R78,0)),"tonnes sans décimale, ","")&amp;IF($P78&lt;&gt;$M78-$R78,"bilan des masses (4.B/4.C = 4.A - 4.D), ",""),"quantités en nombres, "))&amp;IF(OR($N78="",$Q78="",$S78=""),"pesées ou estimées, ","")&amp;IF($O78="","case 4.B ou 4.C, ","")&amp;IF($A78="","",IF(ABS($V78-100)&gt;0.05,"répartition du cadre 5 à "&amp;ROUND($V78,1)&amp;" % au lieu de 100 %, ",""))&amp;IF($T78="","date de signature, ","")&amp;IF('Émetteur'!$B$17&lt;&gt;"Complet","onglet Émetteur, ",""))=0,"Prête","À corriger : "&amp;LEFT(IF($A78="","n°, ",IF(COUNTIF(Attestations!$A$2:$A$101,$A78)&gt;1,"n° en double, ",""))&amp;IF($B78="","client, ",IF(COUNTIF(Clients!$A$2:$A$201,$B78)=0,"client absent de l'onglet Clients, ",IF(INDEX(Clients!$G$2:$G$201,MATCH($B78,Clients!$A$2:$A$201,0))="","producteur ou détenteur (onglet Clients), ","")))&amp;IF($C78="","dénomination (3.A), ","")&amp;IF($D78="","triés ou collectés conjointement, ",IF(AND($D78="Triés",COUNTIF($E78:$L78,"Oui")&lt;&gt;1),"un seul flux coché si triés, ",IF(AND($D78&lt;&gt;"Triés",COUNTIF($E78:$L78,"Oui")&lt;2),"au moins deux flux si collectés conjointement, ","")))&amp;IF(AND($D78="Collectés conjointement",$L78="Oui"),"plâtre interdit en mélange, ","")&amp;IF(OR($M78="",$P78="",$R78=""),"quantités 4.A, 4.B/4.C et 4.D, ",IF(AND(ISNUMBER($M78),ISNUMBER($P78),ISNUMBER($R78)),IF(OR($M78&lt;&gt;ROUND($M78,0),$P78&lt;&gt;ROUND($P78,0),$R78&lt;&gt;ROUND($R78,0)),"tonnes sans décimale, ","")&amp;IF($P78&lt;&gt;$M78-$R78,"bilan des masses (4.B/4.C = 4.A - 4.D), ",""),"quantités en nombres, "))&amp;IF(OR($N78="",$Q78="",$S78=""),"pesées ou estimées, ","")&amp;IF($O78="","case 4.B ou 4.C, ","")&amp;IF($A78="","",IF(ABS($V78-100)&gt;0.05,"répartition du cadre 5 à "&amp;ROUND($V78,1)&amp;" % au lieu de 100 %, ",""))&amp;IF($T78="","date de signature, ","")&amp;IF('Émetteur'!$B$17&lt;&gt;"Complet","onglet Émetteur, ",""),LEN(IF($A78="","n°, ",IF(COUNTIF(Attestations!$A$2:$A$101,$A78)&gt;1,"n° en double, ",""))&amp;IF($B78="","client, ",IF(COUNTIF(Clients!$A$2:$A$201,$B78)=0,"client absent de l'onglet Clients, ",IF(INDEX(Clients!$G$2:$G$201,MATCH($B78,Clients!$A$2:$A$201,0))="","producteur ou détenteur (onglet Clients), ","")))&amp;IF($C78="","dénomination (3.A), ","")&amp;IF($D78="","triés ou collectés conjointement, ",IF(AND($D78="Triés",COUNTIF($E78:$L78,"Oui")&lt;&gt;1),"un seul flux coché si triés, ",IF(AND($D78&lt;&gt;"Triés",COUNTIF($E78:$L78,"Oui")&lt;2),"au moins deux flux si collectés conjointement, ","")))&amp;IF(AND($D78="Collectés conjointement",$L78="Oui"),"plâtre interdit en mélange, ","")&amp;IF(OR($M78="",$P78="",$R78=""),"quantités 4.A, 4.B/4.C et 4.D, ",IF(AND(ISNUMBER($M78),ISNUMBER($P78),ISNUMBER($R78)),IF(OR($M78&lt;&gt;ROUND($M78,0),$P78&lt;&gt;ROUND($P78,0),$R78&lt;&gt;ROUND($R78,0)),"tonnes sans décimale, ","")&amp;IF($P78&lt;&gt;$M78-$R78,"bilan des masses (4.B/4.C = 4.A - 4.D), ",""),"quantités en nombres, "))&amp;IF(OR($N78="",$Q78="",$S78=""),"pesées ou estimées, ","")&amp;IF($O78="","case 4.B ou 4.C, ","")&amp;IF($A78="","",IF(ABS($V78-100)&gt;0.05,"répartition du cadre 5 à "&amp;ROUND($V78,1)&amp;" % au lieu de 100 %, ",""))&amp;IF($T78="","date de signature, ","")&amp;IF('Émetteur'!$B$17&lt;&gt;"Complet","onglet Émetteur, ",""))-2)))</f>
      </c>
    </row>
    <row r="79" spans="1:23" x14ac:dyDescent="0.25">
      <c r="A79" s="7"/>
      <c r="B79" s="7"/>
      <c r="C79" s="7"/>
      <c r="D79" s="7"/>
      <c r="E79" s="13"/>
      <c r="F79" s="13"/>
      <c r="G79" s="13"/>
      <c r="H79" s="13"/>
      <c r="I79" s="13"/>
      <c r="J79" s="13"/>
      <c r="K79" s="13"/>
      <c r="L79" s="13"/>
      <c r="M79" s="13"/>
      <c r="N79" s="7"/>
      <c r="O79" s="7"/>
      <c r="P79" s="13"/>
      <c r="Q79" s="7"/>
      <c r="R79" s="13"/>
      <c r="S79" s="7"/>
      <c r="T79" s="9"/>
      <c r="U79" s="7"/>
      <c r="V79" s="14">
        <f>IF($A79="","",SUMIF(Destinations!$A$2:$A$401,$A79,Destinations!$E$2:$E$401))</f>
      </c>
      <c r="W79" s="15">
        <f>IF(AND($A79="",$B79=""),"",IF(LEN(IF($A79="","n°, ",IF(COUNTIF(Attestations!$A$2:$A$101,$A79)&gt;1,"n° en double, ",""))&amp;IF($B79="","client, ",IF(COUNTIF(Clients!$A$2:$A$201,$B79)=0,"client absent de l'onglet Clients, ",IF(INDEX(Clients!$G$2:$G$201,MATCH($B79,Clients!$A$2:$A$201,0))="","producteur ou détenteur (onglet Clients), ","")))&amp;IF($C79="","dénomination (3.A), ","")&amp;IF($D79="","triés ou collectés conjointement, ",IF(AND($D79="Triés",COUNTIF($E79:$L79,"Oui")&lt;&gt;1),"un seul flux coché si triés, ",IF(AND($D79&lt;&gt;"Triés",COUNTIF($E79:$L79,"Oui")&lt;2),"au moins deux flux si collectés conjointement, ","")))&amp;IF(AND($D79="Collectés conjointement",$L79="Oui"),"plâtre interdit en mélange, ","")&amp;IF(OR($M79="",$P79="",$R79=""),"quantités 4.A, 4.B/4.C et 4.D, ",IF(AND(ISNUMBER($M79),ISNUMBER($P79),ISNUMBER($R79)),IF(OR($M79&lt;&gt;ROUND($M79,0),$P79&lt;&gt;ROUND($P79,0),$R79&lt;&gt;ROUND($R79,0)),"tonnes sans décimale, ","")&amp;IF($P79&lt;&gt;$M79-$R79,"bilan des masses (4.B/4.C = 4.A - 4.D), ",""),"quantités en nombres, "))&amp;IF(OR($N79="",$Q79="",$S79=""),"pesées ou estimées, ","")&amp;IF($O79="","case 4.B ou 4.C, ","")&amp;IF($A79="","",IF(ABS($V79-100)&gt;0.05,"répartition du cadre 5 à "&amp;ROUND($V79,1)&amp;" % au lieu de 100 %, ",""))&amp;IF($T79="","date de signature, ","")&amp;IF('Émetteur'!$B$17&lt;&gt;"Complet","onglet Émetteur, ",""))=0,"Prête","À corriger : "&amp;LEFT(IF($A79="","n°, ",IF(COUNTIF(Attestations!$A$2:$A$101,$A79)&gt;1,"n° en double, ",""))&amp;IF($B79="","client, ",IF(COUNTIF(Clients!$A$2:$A$201,$B79)=0,"client absent de l'onglet Clients, ",IF(INDEX(Clients!$G$2:$G$201,MATCH($B79,Clients!$A$2:$A$201,0))="","producteur ou détenteur (onglet Clients), ","")))&amp;IF($C79="","dénomination (3.A), ","")&amp;IF($D79="","triés ou collectés conjointement, ",IF(AND($D79="Triés",COUNTIF($E79:$L79,"Oui")&lt;&gt;1),"un seul flux coché si triés, ",IF(AND($D79&lt;&gt;"Triés",COUNTIF($E79:$L79,"Oui")&lt;2),"au moins deux flux si collectés conjointement, ","")))&amp;IF(AND($D79="Collectés conjointement",$L79="Oui"),"plâtre interdit en mélange, ","")&amp;IF(OR($M79="",$P79="",$R79=""),"quantités 4.A, 4.B/4.C et 4.D, ",IF(AND(ISNUMBER($M79),ISNUMBER($P79),ISNUMBER($R79)),IF(OR($M79&lt;&gt;ROUND($M79,0),$P79&lt;&gt;ROUND($P79,0),$R79&lt;&gt;ROUND($R79,0)),"tonnes sans décimale, ","")&amp;IF($P79&lt;&gt;$M79-$R79,"bilan des masses (4.B/4.C = 4.A - 4.D), ",""),"quantités en nombres, "))&amp;IF(OR($N79="",$Q79="",$S79=""),"pesées ou estimées, ","")&amp;IF($O79="","case 4.B ou 4.C, ","")&amp;IF($A79="","",IF(ABS($V79-100)&gt;0.05,"répartition du cadre 5 à "&amp;ROUND($V79,1)&amp;" % au lieu de 100 %, ",""))&amp;IF($T79="","date de signature, ","")&amp;IF('Émetteur'!$B$17&lt;&gt;"Complet","onglet Émetteur, ",""),LEN(IF($A79="","n°, ",IF(COUNTIF(Attestations!$A$2:$A$101,$A79)&gt;1,"n° en double, ",""))&amp;IF($B79="","client, ",IF(COUNTIF(Clients!$A$2:$A$201,$B79)=0,"client absent de l'onglet Clients, ",IF(INDEX(Clients!$G$2:$G$201,MATCH($B79,Clients!$A$2:$A$201,0))="","producteur ou détenteur (onglet Clients), ","")))&amp;IF($C79="","dénomination (3.A), ","")&amp;IF($D79="","triés ou collectés conjointement, ",IF(AND($D79="Triés",COUNTIF($E79:$L79,"Oui")&lt;&gt;1),"un seul flux coché si triés, ",IF(AND($D79&lt;&gt;"Triés",COUNTIF($E79:$L79,"Oui")&lt;2),"au moins deux flux si collectés conjointement, ","")))&amp;IF(AND($D79="Collectés conjointement",$L79="Oui"),"plâtre interdit en mélange, ","")&amp;IF(OR($M79="",$P79="",$R79=""),"quantités 4.A, 4.B/4.C et 4.D, ",IF(AND(ISNUMBER($M79),ISNUMBER($P79),ISNUMBER($R79)),IF(OR($M79&lt;&gt;ROUND($M79,0),$P79&lt;&gt;ROUND($P79,0),$R79&lt;&gt;ROUND($R79,0)),"tonnes sans décimale, ","")&amp;IF($P79&lt;&gt;$M79-$R79,"bilan des masses (4.B/4.C = 4.A - 4.D), ",""),"quantités en nombres, "))&amp;IF(OR($N79="",$Q79="",$S79=""),"pesées ou estimées, ","")&amp;IF($O79="","case 4.B ou 4.C, ","")&amp;IF($A79="","",IF(ABS($V79-100)&gt;0.05,"répartition du cadre 5 à "&amp;ROUND($V79,1)&amp;" % au lieu de 100 %, ",""))&amp;IF($T79="","date de signature, ","")&amp;IF('Émetteur'!$B$17&lt;&gt;"Complet","onglet Émetteur, ",""))-2)))</f>
      </c>
    </row>
    <row r="80" spans="1:23" x14ac:dyDescent="0.25">
      <c r="A80" s="7"/>
      <c r="B80" s="7"/>
      <c r="C80" s="7"/>
      <c r="D80" s="7"/>
      <c r="E80" s="13"/>
      <c r="F80" s="13"/>
      <c r="G80" s="13"/>
      <c r="H80" s="13"/>
      <c r="I80" s="13"/>
      <c r="J80" s="13"/>
      <c r="K80" s="13"/>
      <c r="L80" s="13"/>
      <c r="M80" s="13"/>
      <c r="N80" s="7"/>
      <c r="O80" s="7"/>
      <c r="P80" s="13"/>
      <c r="Q80" s="7"/>
      <c r="R80" s="13"/>
      <c r="S80" s="7"/>
      <c r="T80" s="9"/>
      <c r="U80" s="7"/>
      <c r="V80" s="14">
        <f>IF($A80="","",SUMIF(Destinations!$A$2:$A$401,$A80,Destinations!$E$2:$E$401))</f>
      </c>
      <c r="W80" s="15">
        <f>IF(AND($A80="",$B80=""),"",IF(LEN(IF($A80="","n°, ",IF(COUNTIF(Attestations!$A$2:$A$101,$A80)&gt;1,"n° en double, ",""))&amp;IF($B80="","client, ",IF(COUNTIF(Clients!$A$2:$A$201,$B80)=0,"client absent de l'onglet Clients, ",IF(INDEX(Clients!$G$2:$G$201,MATCH($B80,Clients!$A$2:$A$201,0))="","producteur ou détenteur (onglet Clients), ","")))&amp;IF($C80="","dénomination (3.A), ","")&amp;IF($D80="","triés ou collectés conjointement, ",IF(AND($D80="Triés",COUNTIF($E80:$L80,"Oui")&lt;&gt;1),"un seul flux coché si triés, ",IF(AND($D80&lt;&gt;"Triés",COUNTIF($E80:$L80,"Oui")&lt;2),"au moins deux flux si collectés conjointement, ","")))&amp;IF(AND($D80="Collectés conjointement",$L80="Oui"),"plâtre interdit en mélange, ","")&amp;IF(OR($M80="",$P80="",$R80=""),"quantités 4.A, 4.B/4.C et 4.D, ",IF(AND(ISNUMBER($M80),ISNUMBER($P80),ISNUMBER($R80)),IF(OR($M80&lt;&gt;ROUND($M80,0),$P80&lt;&gt;ROUND($P80,0),$R80&lt;&gt;ROUND($R80,0)),"tonnes sans décimale, ","")&amp;IF($P80&lt;&gt;$M80-$R80,"bilan des masses (4.B/4.C = 4.A - 4.D), ",""),"quantités en nombres, "))&amp;IF(OR($N80="",$Q80="",$S80=""),"pesées ou estimées, ","")&amp;IF($O80="","case 4.B ou 4.C, ","")&amp;IF($A80="","",IF(ABS($V80-100)&gt;0.05,"répartition du cadre 5 à "&amp;ROUND($V80,1)&amp;" % au lieu de 100 %, ",""))&amp;IF($T80="","date de signature, ","")&amp;IF('Émetteur'!$B$17&lt;&gt;"Complet","onglet Émetteur, ",""))=0,"Prête","À corriger : "&amp;LEFT(IF($A80="","n°, ",IF(COUNTIF(Attestations!$A$2:$A$101,$A80)&gt;1,"n° en double, ",""))&amp;IF($B80="","client, ",IF(COUNTIF(Clients!$A$2:$A$201,$B80)=0,"client absent de l'onglet Clients, ",IF(INDEX(Clients!$G$2:$G$201,MATCH($B80,Clients!$A$2:$A$201,0))="","producteur ou détenteur (onglet Clients), ","")))&amp;IF($C80="","dénomination (3.A), ","")&amp;IF($D80="","triés ou collectés conjointement, ",IF(AND($D80="Triés",COUNTIF($E80:$L80,"Oui")&lt;&gt;1),"un seul flux coché si triés, ",IF(AND($D80&lt;&gt;"Triés",COUNTIF($E80:$L80,"Oui")&lt;2),"au moins deux flux si collectés conjointement, ","")))&amp;IF(AND($D80="Collectés conjointement",$L80="Oui"),"plâtre interdit en mélange, ","")&amp;IF(OR($M80="",$P80="",$R80=""),"quantités 4.A, 4.B/4.C et 4.D, ",IF(AND(ISNUMBER($M80),ISNUMBER($P80),ISNUMBER($R80)),IF(OR($M80&lt;&gt;ROUND($M80,0),$P80&lt;&gt;ROUND($P80,0),$R80&lt;&gt;ROUND($R80,0)),"tonnes sans décimale, ","")&amp;IF($P80&lt;&gt;$M80-$R80,"bilan des masses (4.B/4.C = 4.A - 4.D), ",""),"quantités en nombres, "))&amp;IF(OR($N80="",$Q80="",$S80=""),"pesées ou estimées, ","")&amp;IF($O80="","case 4.B ou 4.C, ","")&amp;IF($A80="","",IF(ABS($V80-100)&gt;0.05,"répartition du cadre 5 à "&amp;ROUND($V80,1)&amp;" % au lieu de 100 %, ",""))&amp;IF($T80="","date de signature, ","")&amp;IF('Émetteur'!$B$17&lt;&gt;"Complet","onglet Émetteur, ",""),LEN(IF($A80="","n°, ",IF(COUNTIF(Attestations!$A$2:$A$101,$A80)&gt;1,"n° en double, ",""))&amp;IF($B80="","client, ",IF(COUNTIF(Clients!$A$2:$A$201,$B80)=0,"client absent de l'onglet Clients, ",IF(INDEX(Clients!$G$2:$G$201,MATCH($B80,Clients!$A$2:$A$201,0))="","producteur ou détenteur (onglet Clients), ","")))&amp;IF($C80="","dénomination (3.A), ","")&amp;IF($D80="","triés ou collectés conjointement, ",IF(AND($D80="Triés",COUNTIF($E80:$L80,"Oui")&lt;&gt;1),"un seul flux coché si triés, ",IF(AND($D80&lt;&gt;"Triés",COUNTIF($E80:$L80,"Oui")&lt;2),"au moins deux flux si collectés conjointement, ","")))&amp;IF(AND($D80="Collectés conjointement",$L80="Oui"),"plâtre interdit en mélange, ","")&amp;IF(OR($M80="",$P80="",$R80=""),"quantités 4.A, 4.B/4.C et 4.D, ",IF(AND(ISNUMBER($M80),ISNUMBER($P80),ISNUMBER($R80)),IF(OR($M80&lt;&gt;ROUND($M80,0),$P80&lt;&gt;ROUND($P80,0),$R80&lt;&gt;ROUND($R80,0)),"tonnes sans décimale, ","")&amp;IF($P80&lt;&gt;$M80-$R80,"bilan des masses (4.B/4.C = 4.A - 4.D), ",""),"quantités en nombres, "))&amp;IF(OR($N80="",$Q80="",$S80=""),"pesées ou estimées, ","")&amp;IF($O80="","case 4.B ou 4.C, ","")&amp;IF($A80="","",IF(ABS($V80-100)&gt;0.05,"répartition du cadre 5 à "&amp;ROUND($V80,1)&amp;" % au lieu de 100 %, ",""))&amp;IF($T80="","date de signature, ","")&amp;IF('Émetteur'!$B$17&lt;&gt;"Complet","onglet Émetteur, ",""))-2)))</f>
      </c>
    </row>
    <row r="81" spans="1:23" x14ac:dyDescent="0.25">
      <c r="A81" s="7"/>
      <c r="B81" s="7"/>
      <c r="C81" s="7"/>
      <c r="D81" s="7"/>
      <c r="E81" s="13"/>
      <c r="F81" s="13"/>
      <c r="G81" s="13"/>
      <c r="H81" s="13"/>
      <c r="I81" s="13"/>
      <c r="J81" s="13"/>
      <c r="K81" s="13"/>
      <c r="L81" s="13"/>
      <c r="M81" s="13"/>
      <c r="N81" s="7"/>
      <c r="O81" s="7"/>
      <c r="P81" s="13"/>
      <c r="Q81" s="7"/>
      <c r="R81" s="13"/>
      <c r="S81" s="7"/>
      <c r="T81" s="9"/>
      <c r="U81" s="7"/>
      <c r="V81" s="14">
        <f>IF($A81="","",SUMIF(Destinations!$A$2:$A$401,$A81,Destinations!$E$2:$E$401))</f>
      </c>
      <c r="W81" s="15">
        <f>IF(AND($A81="",$B81=""),"",IF(LEN(IF($A81="","n°, ",IF(COUNTIF(Attestations!$A$2:$A$101,$A81)&gt;1,"n° en double, ",""))&amp;IF($B81="","client, ",IF(COUNTIF(Clients!$A$2:$A$201,$B81)=0,"client absent de l'onglet Clients, ",IF(INDEX(Clients!$G$2:$G$201,MATCH($B81,Clients!$A$2:$A$201,0))="","producteur ou détenteur (onglet Clients), ","")))&amp;IF($C81="","dénomination (3.A), ","")&amp;IF($D81="","triés ou collectés conjointement, ",IF(AND($D81="Triés",COUNTIF($E81:$L81,"Oui")&lt;&gt;1),"un seul flux coché si triés, ",IF(AND($D81&lt;&gt;"Triés",COUNTIF($E81:$L81,"Oui")&lt;2),"au moins deux flux si collectés conjointement, ","")))&amp;IF(AND($D81="Collectés conjointement",$L81="Oui"),"plâtre interdit en mélange, ","")&amp;IF(OR($M81="",$P81="",$R81=""),"quantités 4.A, 4.B/4.C et 4.D, ",IF(AND(ISNUMBER($M81),ISNUMBER($P81),ISNUMBER($R81)),IF(OR($M81&lt;&gt;ROUND($M81,0),$P81&lt;&gt;ROUND($P81,0),$R81&lt;&gt;ROUND($R81,0)),"tonnes sans décimale, ","")&amp;IF($P81&lt;&gt;$M81-$R81,"bilan des masses (4.B/4.C = 4.A - 4.D), ",""),"quantités en nombres, "))&amp;IF(OR($N81="",$Q81="",$S81=""),"pesées ou estimées, ","")&amp;IF($O81="","case 4.B ou 4.C, ","")&amp;IF($A81="","",IF(ABS($V81-100)&gt;0.05,"répartition du cadre 5 à "&amp;ROUND($V81,1)&amp;" % au lieu de 100 %, ",""))&amp;IF($T81="","date de signature, ","")&amp;IF('Émetteur'!$B$17&lt;&gt;"Complet","onglet Émetteur, ",""))=0,"Prête","À corriger : "&amp;LEFT(IF($A81="","n°, ",IF(COUNTIF(Attestations!$A$2:$A$101,$A81)&gt;1,"n° en double, ",""))&amp;IF($B81="","client, ",IF(COUNTIF(Clients!$A$2:$A$201,$B81)=0,"client absent de l'onglet Clients, ",IF(INDEX(Clients!$G$2:$G$201,MATCH($B81,Clients!$A$2:$A$201,0))="","producteur ou détenteur (onglet Clients), ","")))&amp;IF($C81="","dénomination (3.A), ","")&amp;IF($D81="","triés ou collectés conjointement, ",IF(AND($D81="Triés",COUNTIF($E81:$L81,"Oui")&lt;&gt;1),"un seul flux coché si triés, ",IF(AND($D81&lt;&gt;"Triés",COUNTIF($E81:$L81,"Oui")&lt;2),"au moins deux flux si collectés conjointement, ","")))&amp;IF(AND($D81="Collectés conjointement",$L81="Oui"),"plâtre interdit en mélange, ","")&amp;IF(OR($M81="",$P81="",$R81=""),"quantités 4.A, 4.B/4.C et 4.D, ",IF(AND(ISNUMBER($M81),ISNUMBER($P81),ISNUMBER($R81)),IF(OR($M81&lt;&gt;ROUND($M81,0),$P81&lt;&gt;ROUND($P81,0),$R81&lt;&gt;ROUND($R81,0)),"tonnes sans décimale, ","")&amp;IF($P81&lt;&gt;$M81-$R81,"bilan des masses (4.B/4.C = 4.A - 4.D), ",""),"quantités en nombres, "))&amp;IF(OR($N81="",$Q81="",$S81=""),"pesées ou estimées, ","")&amp;IF($O81="","case 4.B ou 4.C, ","")&amp;IF($A81="","",IF(ABS($V81-100)&gt;0.05,"répartition du cadre 5 à "&amp;ROUND($V81,1)&amp;" % au lieu de 100 %, ",""))&amp;IF($T81="","date de signature, ","")&amp;IF('Émetteur'!$B$17&lt;&gt;"Complet","onglet Émetteur, ",""),LEN(IF($A81="","n°, ",IF(COUNTIF(Attestations!$A$2:$A$101,$A81)&gt;1,"n° en double, ",""))&amp;IF($B81="","client, ",IF(COUNTIF(Clients!$A$2:$A$201,$B81)=0,"client absent de l'onglet Clients, ",IF(INDEX(Clients!$G$2:$G$201,MATCH($B81,Clients!$A$2:$A$201,0))="","producteur ou détenteur (onglet Clients), ","")))&amp;IF($C81="","dénomination (3.A), ","")&amp;IF($D81="","triés ou collectés conjointement, ",IF(AND($D81="Triés",COUNTIF($E81:$L81,"Oui")&lt;&gt;1),"un seul flux coché si triés, ",IF(AND($D81&lt;&gt;"Triés",COUNTIF($E81:$L81,"Oui")&lt;2),"au moins deux flux si collectés conjointement, ","")))&amp;IF(AND($D81="Collectés conjointement",$L81="Oui"),"plâtre interdit en mélange, ","")&amp;IF(OR($M81="",$P81="",$R81=""),"quantités 4.A, 4.B/4.C et 4.D, ",IF(AND(ISNUMBER($M81),ISNUMBER($P81),ISNUMBER($R81)),IF(OR($M81&lt;&gt;ROUND($M81,0),$P81&lt;&gt;ROUND($P81,0),$R81&lt;&gt;ROUND($R81,0)),"tonnes sans décimale, ","")&amp;IF($P81&lt;&gt;$M81-$R81,"bilan des masses (4.B/4.C = 4.A - 4.D), ",""),"quantités en nombres, "))&amp;IF(OR($N81="",$Q81="",$S81=""),"pesées ou estimées, ","")&amp;IF($O81="","case 4.B ou 4.C, ","")&amp;IF($A81="","",IF(ABS($V81-100)&gt;0.05,"répartition du cadre 5 à "&amp;ROUND($V81,1)&amp;" % au lieu de 100 %, ",""))&amp;IF($T81="","date de signature, ","")&amp;IF('Émetteur'!$B$17&lt;&gt;"Complet","onglet Émetteur, ",""))-2)))</f>
      </c>
    </row>
    <row r="82" spans="1:23" x14ac:dyDescent="0.25">
      <c r="A82" s="7"/>
      <c r="B82" s="7"/>
      <c r="C82" s="7"/>
      <c r="D82" s="7"/>
      <c r="E82" s="13"/>
      <c r="F82" s="13"/>
      <c r="G82" s="13"/>
      <c r="H82" s="13"/>
      <c r="I82" s="13"/>
      <c r="J82" s="13"/>
      <c r="K82" s="13"/>
      <c r="L82" s="13"/>
      <c r="M82" s="13"/>
      <c r="N82" s="7"/>
      <c r="O82" s="7"/>
      <c r="P82" s="13"/>
      <c r="Q82" s="7"/>
      <c r="R82" s="13"/>
      <c r="S82" s="7"/>
      <c r="T82" s="9"/>
      <c r="U82" s="7"/>
      <c r="V82" s="14">
        <f>IF($A82="","",SUMIF(Destinations!$A$2:$A$401,$A82,Destinations!$E$2:$E$401))</f>
      </c>
      <c r="W82" s="15">
        <f>IF(AND($A82="",$B82=""),"",IF(LEN(IF($A82="","n°, ",IF(COUNTIF(Attestations!$A$2:$A$101,$A82)&gt;1,"n° en double, ",""))&amp;IF($B82="","client, ",IF(COUNTIF(Clients!$A$2:$A$201,$B82)=0,"client absent de l'onglet Clients, ",IF(INDEX(Clients!$G$2:$G$201,MATCH($B82,Clients!$A$2:$A$201,0))="","producteur ou détenteur (onglet Clients), ","")))&amp;IF($C82="","dénomination (3.A), ","")&amp;IF($D82="","triés ou collectés conjointement, ",IF(AND($D82="Triés",COUNTIF($E82:$L82,"Oui")&lt;&gt;1),"un seul flux coché si triés, ",IF(AND($D82&lt;&gt;"Triés",COUNTIF($E82:$L82,"Oui")&lt;2),"au moins deux flux si collectés conjointement, ","")))&amp;IF(AND($D82="Collectés conjointement",$L82="Oui"),"plâtre interdit en mélange, ","")&amp;IF(OR($M82="",$P82="",$R82=""),"quantités 4.A, 4.B/4.C et 4.D, ",IF(AND(ISNUMBER($M82),ISNUMBER($P82),ISNUMBER($R82)),IF(OR($M82&lt;&gt;ROUND($M82,0),$P82&lt;&gt;ROUND($P82,0),$R82&lt;&gt;ROUND($R82,0)),"tonnes sans décimale, ","")&amp;IF($P82&lt;&gt;$M82-$R82,"bilan des masses (4.B/4.C = 4.A - 4.D), ",""),"quantités en nombres, "))&amp;IF(OR($N82="",$Q82="",$S82=""),"pesées ou estimées, ","")&amp;IF($O82="","case 4.B ou 4.C, ","")&amp;IF($A82="","",IF(ABS($V82-100)&gt;0.05,"répartition du cadre 5 à "&amp;ROUND($V82,1)&amp;" % au lieu de 100 %, ",""))&amp;IF($T82="","date de signature, ","")&amp;IF('Émetteur'!$B$17&lt;&gt;"Complet","onglet Émetteur, ",""))=0,"Prête","À corriger : "&amp;LEFT(IF($A82="","n°, ",IF(COUNTIF(Attestations!$A$2:$A$101,$A82)&gt;1,"n° en double, ",""))&amp;IF($B82="","client, ",IF(COUNTIF(Clients!$A$2:$A$201,$B82)=0,"client absent de l'onglet Clients, ",IF(INDEX(Clients!$G$2:$G$201,MATCH($B82,Clients!$A$2:$A$201,0))="","producteur ou détenteur (onglet Clients), ","")))&amp;IF($C82="","dénomination (3.A), ","")&amp;IF($D82="","triés ou collectés conjointement, ",IF(AND($D82="Triés",COUNTIF($E82:$L82,"Oui")&lt;&gt;1),"un seul flux coché si triés, ",IF(AND($D82&lt;&gt;"Triés",COUNTIF($E82:$L82,"Oui")&lt;2),"au moins deux flux si collectés conjointement, ","")))&amp;IF(AND($D82="Collectés conjointement",$L82="Oui"),"plâtre interdit en mélange, ","")&amp;IF(OR($M82="",$P82="",$R82=""),"quantités 4.A, 4.B/4.C et 4.D, ",IF(AND(ISNUMBER($M82),ISNUMBER($P82),ISNUMBER($R82)),IF(OR($M82&lt;&gt;ROUND($M82,0),$P82&lt;&gt;ROUND($P82,0),$R82&lt;&gt;ROUND($R82,0)),"tonnes sans décimale, ","")&amp;IF($P82&lt;&gt;$M82-$R82,"bilan des masses (4.B/4.C = 4.A - 4.D), ",""),"quantités en nombres, "))&amp;IF(OR($N82="",$Q82="",$S82=""),"pesées ou estimées, ","")&amp;IF($O82="","case 4.B ou 4.C, ","")&amp;IF($A82="","",IF(ABS($V82-100)&gt;0.05,"répartition du cadre 5 à "&amp;ROUND($V82,1)&amp;" % au lieu de 100 %, ",""))&amp;IF($T82="","date de signature, ","")&amp;IF('Émetteur'!$B$17&lt;&gt;"Complet","onglet Émetteur, ",""),LEN(IF($A82="","n°, ",IF(COUNTIF(Attestations!$A$2:$A$101,$A82)&gt;1,"n° en double, ",""))&amp;IF($B82="","client, ",IF(COUNTIF(Clients!$A$2:$A$201,$B82)=0,"client absent de l'onglet Clients, ",IF(INDEX(Clients!$G$2:$G$201,MATCH($B82,Clients!$A$2:$A$201,0))="","producteur ou détenteur (onglet Clients), ","")))&amp;IF($C82="","dénomination (3.A), ","")&amp;IF($D82="","triés ou collectés conjointement, ",IF(AND($D82="Triés",COUNTIF($E82:$L82,"Oui")&lt;&gt;1),"un seul flux coché si triés, ",IF(AND($D82&lt;&gt;"Triés",COUNTIF($E82:$L82,"Oui")&lt;2),"au moins deux flux si collectés conjointement, ","")))&amp;IF(AND($D82="Collectés conjointement",$L82="Oui"),"plâtre interdit en mélange, ","")&amp;IF(OR($M82="",$P82="",$R82=""),"quantités 4.A, 4.B/4.C et 4.D, ",IF(AND(ISNUMBER($M82),ISNUMBER($P82),ISNUMBER($R82)),IF(OR($M82&lt;&gt;ROUND($M82,0),$P82&lt;&gt;ROUND($P82,0),$R82&lt;&gt;ROUND($R82,0)),"tonnes sans décimale, ","")&amp;IF($P82&lt;&gt;$M82-$R82,"bilan des masses (4.B/4.C = 4.A - 4.D), ",""),"quantités en nombres, "))&amp;IF(OR($N82="",$Q82="",$S82=""),"pesées ou estimées, ","")&amp;IF($O82="","case 4.B ou 4.C, ","")&amp;IF($A82="","",IF(ABS($V82-100)&gt;0.05,"répartition du cadre 5 à "&amp;ROUND($V82,1)&amp;" % au lieu de 100 %, ",""))&amp;IF($T82="","date de signature, ","")&amp;IF('Émetteur'!$B$17&lt;&gt;"Complet","onglet Émetteur, ",""))-2)))</f>
      </c>
    </row>
    <row r="83" spans="1:23" x14ac:dyDescent="0.25">
      <c r="A83" s="7"/>
      <c r="B83" s="7"/>
      <c r="C83" s="7"/>
      <c r="D83" s="7"/>
      <c r="E83" s="13"/>
      <c r="F83" s="13"/>
      <c r="G83" s="13"/>
      <c r="H83" s="13"/>
      <c r="I83" s="13"/>
      <c r="J83" s="13"/>
      <c r="K83" s="13"/>
      <c r="L83" s="13"/>
      <c r="M83" s="13"/>
      <c r="N83" s="7"/>
      <c r="O83" s="7"/>
      <c r="P83" s="13"/>
      <c r="Q83" s="7"/>
      <c r="R83" s="13"/>
      <c r="S83" s="7"/>
      <c r="T83" s="9"/>
      <c r="U83" s="7"/>
      <c r="V83" s="14">
        <f>IF($A83="","",SUMIF(Destinations!$A$2:$A$401,$A83,Destinations!$E$2:$E$401))</f>
      </c>
      <c r="W83" s="15">
        <f>IF(AND($A83="",$B83=""),"",IF(LEN(IF($A83="","n°, ",IF(COUNTIF(Attestations!$A$2:$A$101,$A83)&gt;1,"n° en double, ",""))&amp;IF($B83="","client, ",IF(COUNTIF(Clients!$A$2:$A$201,$B83)=0,"client absent de l'onglet Clients, ",IF(INDEX(Clients!$G$2:$G$201,MATCH($B83,Clients!$A$2:$A$201,0))="","producteur ou détenteur (onglet Clients), ","")))&amp;IF($C83="","dénomination (3.A), ","")&amp;IF($D83="","triés ou collectés conjointement, ",IF(AND($D83="Triés",COUNTIF($E83:$L83,"Oui")&lt;&gt;1),"un seul flux coché si triés, ",IF(AND($D83&lt;&gt;"Triés",COUNTIF($E83:$L83,"Oui")&lt;2),"au moins deux flux si collectés conjointement, ","")))&amp;IF(AND($D83="Collectés conjointement",$L83="Oui"),"plâtre interdit en mélange, ","")&amp;IF(OR($M83="",$P83="",$R83=""),"quantités 4.A, 4.B/4.C et 4.D, ",IF(AND(ISNUMBER($M83),ISNUMBER($P83),ISNUMBER($R83)),IF(OR($M83&lt;&gt;ROUND($M83,0),$P83&lt;&gt;ROUND($P83,0),$R83&lt;&gt;ROUND($R83,0)),"tonnes sans décimale, ","")&amp;IF($P83&lt;&gt;$M83-$R83,"bilan des masses (4.B/4.C = 4.A - 4.D), ",""),"quantités en nombres, "))&amp;IF(OR($N83="",$Q83="",$S83=""),"pesées ou estimées, ","")&amp;IF($O83="","case 4.B ou 4.C, ","")&amp;IF($A83="","",IF(ABS($V83-100)&gt;0.05,"répartition du cadre 5 à "&amp;ROUND($V83,1)&amp;" % au lieu de 100 %, ",""))&amp;IF($T83="","date de signature, ","")&amp;IF('Émetteur'!$B$17&lt;&gt;"Complet","onglet Émetteur, ",""))=0,"Prête","À corriger : "&amp;LEFT(IF($A83="","n°, ",IF(COUNTIF(Attestations!$A$2:$A$101,$A83)&gt;1,"n° en double, ",""))&amp;IF($B83="","client, ",IF(COUNTIF(Clients!$A$2:$A$201,$B83)=0,"client absent de l'onglet Clients, ",IF(INDEX(Clients!$G$2:$G$201,MATCH($B83,Clients!$A$2:$A$201,0))="","producteur ou détenteur (onglet Clients), ","")))&amp;IF($C83="","dénomination (3.A), ","")&amp;IF($D83="","triés ou collectés conjointement, ",IF(AND($D83="Triés",COUNTIF($E83:$L83,"Oui")&lt;&gt;1),"un seul flux coché si triés, ",IF(AND($D83&lt;&gt;"Triés",COUNTIF($E83:$L83,"Oui")&lt;2),"au moins deux flux si collectés conjointement, ","")))&amp;IF(AND($D83="Collectés conjointement",$L83="Oui"),"plâtre interdit en mélange, ","")&amp;IF(OR($M83="",$P83="",$R83=""),"quantités 4.A, 4.B/4.C et 4.D, ",IF(AND(ISNUMBER($M83),ISNUMBER($P83),ISNUMBER($R83)),IF(OR($M83&lt;&gt;ROUND($M83,0),$P83&lt;&gt;ROUND($P83,0),$R83&lt;&gt;ROUND($R83,0)),"tonnes sans décimale, ","")&amp;IF($P83&lt;&gt;$M83-$R83,"bilan des masses (4.B/4.C = 4.A - 4.D), ",""),"quantités en nombres, "))&amp;IF(OR($N83="",$Q83="",$S83=""),"pesées ou estimées, ","")&amp;IF($O83="","case 4.B ou 4.C, ","")&amp;IF($A83="","",IF(ABS($V83-100)&gt;0.05,"répartition du cadre 5 à "&amp;ROUND($V83,1)&amp;" % au lieu de 100 %, ",""))&amp;IF($T83="","date de signature, ","")&amp;IF('Émetteur'!$B$17&lt;&gt;"Complet","onglet Émetteur, ",""),LEN(IF($A83="","n°, ",IF(COUNTIF(Attestations!$A$2:$A$101,$A83)&gt;1,"n° en double, ",""))&amp;IF($B83="","client, ",IF(COUNTIF(Clients!$A$2:$A$201,$B83)=0,"client absent de l'onglet Clients, ",IF(INDEX(Clients!$G$2:$G$201,MATCH($B83,Clients!$A$2:$A$201,0))="","producteur ou détenteur (onglet Clients), ","")))&amp;IF($C83="","dénomination (3.A), ","")&amp;IF($D83="","triés ou collectés conjointement, ",IF(AND($D83="Triés",COUNTIF($E83:$L83,"Oui")&lt;&gt;1),"un seul flux coché si triés, ",IF(AND($D83&lt;&gt;"Triés",COUNTIF($E83:$L83,"Oui")&lt;2),"au moins deux flux si collectés conjointement, ","")))&amp;IF(AND($D83="Collectés conjointement",$L83="Oui"),"plâtre interdit en mélange, ","")&amp;IF(OR($M83="",$P83="",$R83=""),"quantités 4.A, 4.B/4.C et 4.D, ",IF(AND(ISNUMBER($M83),ISNUMBER($P83),ISNUMBER($R83)),IF(OR($M83&lt;&gt;ROUND($M83,0),$P83&lt;&gt;ROUND($P83,0),$R83&lt;&gt;ROUND($R83,0)),"tonnes sans décimale, ","")&amp;IF($P83&lt;&gt;$M83-$R83,"bilan des masses (4.B/4.C = 4.A - 4.D), ",""),"quantités en nombres, "))&amp;IF(OR($N83="",$Q83="",$S83=""),"pesées ou estimées, ","")&amp;IF($O83="","case 4.B ou 4.C, ","")&amp;IF($A83="","",IF(ABS($V83-100)&gt;0.05,"répartition du cadre 5 à "&amp;ROUND($V83,1)&amp;" % au lieu de 100 %, ",""))&amp;IF($T83="","date de signature, ","")&amp;IF('Émetteur'!$B$17&lt;&gt;"Complet","onglet Émetteur, ",""))-2)))</f>
      </c>
    </row>
    <row r="84" spans="1:23" x14ac:dyDescent="0.25">
      <c r="A84" s="7"/>
      <c r="B84" s="7"/>
      <c r="C84" s="7"/>
      <c r="D84" s="7"/>
      <c r="E84" s="13"/>
      <c r="F84" s="13"/>
      <c r="G84" s="13"/>
      <c r="H84" s="13"/>
      <c r="I84" s="13"/>
      <c r="J84" s="13"/>
      <c r="K84" s="13"/>
      <c r="L84" s="13"/>
      <c r="M84" s="13"/>
      <c r="N84" s="7"/>
      <c r="O84" s="7"/>
      <c r="P84" s="13"/>
      <c r="Q84" s="7"/>
      <c r="R84" s="13"/>
      <c r="S84" s="7"/>
      <c r="T84" s="9"/>
      <c r="U84" s="7"/>
      <c r="V84" s="14">
        <f>IF($A84="","",SUMIF(Destinations!$A$2:$A$401,$A84,Destinations!$E$2:$E$401))</f>
      </c>
      <c r="W84" s="15">
        <f>IF(AND($A84="",$B84=""),"",IF(LEN(IF($A84="","n°, ",IF(COUNTIF(Attestations!$A$2:$A$101,$A84)&gt;1,"n° en double, ",""))&amp;IF($B84="","client, ",IF(COUNTIF(Clients!$A$2:$A$201,$B84)=0,"client absent de l'onglet Clients, ",IF(INDEX(Clients!$G$2:$G$201,MATCH($B84,Clients!$A$2:$A$201,0))="","producteur ou détenteur (onglet Clients), ","")))&amp;IF($C84="","dénomination (3.A), ","")&amp;IF($D84="","triés ou collectés conjointement, ",IF(AND($D84="Triés",COUNTIF($E84:$L84,"Oui")&lt;&gt;1),"un seul flux coché si triés, ",IF(AND($D84&lt;&gt;"Triés",COUNTIF($E84:$L84,"Oui")&lt;2),"au moins deux flux si collectés conjointement, ","")))&amp;IF(AND($D84="Collectés conjointement",$L84="Oui"),"plâtre interdit en mélange, ","")&amp;IF(OR($M84="",$P84="",$R84=""),"quantités 4.A, 4.B/4.C et 4.D, ",IF(AND(ISNUMBER($M84),ISNUMBER($P84),ISNUMBER($R84)),IF(OR($M84&lt;&gt;ROUND($M84,0),$P84&lt;&gt;ROUND($P84,0),$R84&lt;&gt;ROUND($R84,0)),"tonnes sans décimale, ","")&amp;IF($P84&lt;&gt;$M84-$R84,"bilan des masses (4.B/4.C = 4.A - 4.D), ",""),"quantités en nombres, "))&amp;IF(OR($N84="",$Q84="",$S84=""),"pesées ou estimées, ","")&amp;IF($O84="","case 4.B ou 4.C, ","")&amp;IF($A84="","",IF(ABS($V84-100)&gt;0.05,"répartition du cadre 5 à "&amp;ROUND($V84,1)&amp;" % au lieu de 100 %, ",""))&amp;IF($T84="","date de signature, ","")&amp;IF('Émetteur'!$B$17&lt;&gt;"Complet","onglet Émetteur, ",""))=0,"Prête","À corriger : "&amp;LEFT(IF($A84="","n°, ",IF(COUNTIF(Attestations!$A$2:$A$101,$A84)&gt;1,"n° en double, ",""))&amp;IF($B84="","client, ",IF(COUNTIF(Clients!$A$2:$A$201,$B84)=0,"client absent de l'onglet Clients, ",IF(INDEX(Clients!$G$2:$G$201,MATCH($B84,Clients!$A$2:$A$201,0))="","producteur ou détenteur (onglet Clients), ","")))&amp;IF($C84="","dénomination (3.A), ","")&amp;IF($D84="","triés ou collectés conjointement, ",IF(AND($D84="Triés",COUNTIF($E84:$L84,"Oui")&lt;&gt;1),"un seul flux coché si triés, ",IF(AND($D84&lt;&gt;"Triés",COUNTIF($E84:$L84,"Oui")&lt;2),"au moins deux flux si collectés conjointement, ","")))&amp;IF(AND($D84="Collectés conjointement",$L84="Oui"),"plâtre interdit en mélange, ","")&amp;IF(OR($M84="",$P84="",$R84=""),"quantités 4.A, 4.B/4.C et 4.D, ",IF(AND(ISNUMBER($M84),ISNUMBER($P84),ISNUMBER($R84)),IF(OR($M84&lt;&gt;ROUND($M84,0),$P84&lt;&gt;ROUND($P84,0),$R84&lt;&gt;ROUND($R84,0)),"tonnes sans décimale, ","")&amp;IF($P84&lt;&gt;$M84-$R84,"bilan des masses (4.B/4.C = 4.A - 4.D), ",""),"quantités en nombres, "))&amp;IF(OR($N84="",$Q84="",$S84=""),"pesées ou estimées, ","")&amp;IF($O84="","case 4.B ou 4.C, ","")&amp;IF($A84="","",IF(ABS($V84-100)&gt;0.05,"répartition du cadre 5 à "&amp;ROUND($V84,1)&amp;" % au lieu de 100 %, ",""))&amp;IF($T84="","date de signature, ","")&amp;IF('Émetteur'!$B$17&lt;&gt;"Complet","onglet Émetteur, ",""),LEN(IF($A84="","n°, ",IF(COUNTIF(Attestations!$A$2:$A$101,$A84)&gt;1,"n° en double, ",""))&amp;IF($B84="","client, ",IF(COUNTIF(Clients!$A$2:$A$201,$B84)=0,"client absent de l'onglet Clients, ",IF(INDEX(Clients!$G$2:$G$201,MATCH($B84,Clients!$A$2:$A$201,0))="","producteur ou détenteur (onglet Clients), ","")))&amp;IF($C84="","dénomination (3.A), ","")&amp;IF($D84="","triés ou collectés conjointement, ",IF(AND($D84="Triés",COUNTIF($E84:$L84,"Oui")&lt;&gt;1),"un seul flux coché si triés, ",IF(AND($D84&lt;&gt;"Triés",COUNTIF($E84:$L84,"Oui")&lt;2),"au moins deux flux si collectés conjointement, ","")))&amp;IF(AND($D84="Collectés conjointement",$L84="Oui"),"plâtre interdit en mélange, ","")&amp;IF(OR($M84="",$P84="",$R84=""),"quantités 4.A, 4.B/4.C et 4.D, ",IF(AND(ISNUMBER($M84),ISNUMBER($P84),ISNUMBER($R84)),IF(OR($M84&lt;&gt;ROUND($M84,0),$P84&lt;&gt;ROUND($P84,0),$R84&lt;&gt;ROUND($R84,0)),"tonnes sans décimale, ","")&amp;IF($P84&lt;&gt;$M84-$R84,"bilan des masses (4.B/4.C = 4.A - 4.D), ",""),"quantités en nombres, "))&amp;IF(OR($N84="",$Q84="",$S84=""),"pesées ou estimées, ","")&amp;IF($O84="","case 4.B ou 4.C, ","")&amp;IF($A84="","",IF(ABS($V84-100)&gt;0.05,"répartition du cadre 5 à "&amp;ROUND($V84,1)&amp;" % au lieu de 100 %, ",""))&amp;IF($T84="","date de signature, ","")&amp;IF('Émetteur'!$B$17&lt;&gt;"Complet","onglet Émetteur, ",""))-2)))</f>
      </c>
    </row>
    <row r="85" spans="1:23" x14ac:dyDescent="0.25">
      <c r="A85" s="7"/>
      <c r="B85" s="7"/>
      <c r="C85" s="7"/>
      <c r="D85" s="7"/>
      <c r="E85" s="13"/>
      <c r="F85" s="13"/>
      <c r="G85" s="13"/>
      <c r="H85" s="13"/>
      <c r="I85" s="13"/>
      <c r="J85" s="13"/>
      <c r="K85" s="13"/>
      <c r="L85" s="13"/>
      <c r="M85" s="13"/>
      <c r="N85" s="7"/>
      <c r="O85" s="7"/>
      <c r="P85" s="13"/>
      <c r="Q85" s="7"/>
      <c r="R85" s="13"/>
      <c r="S85" s="7"/>
      <c r="T85" s="9"/>
      <c r="U85" s="7"/>
      <c r="V85" s="14">
        <f>IF($A85="","",SUMIF(Destinations!$A$2:$A$401,$A85,Destinations!$E$2:$E$401))</f>
      </c>
      <c r="W85" s="15">
        <f>IF(AND($A85="",$B85=""),"",IF(LEN(IF($A85="","n°, ",IF(COUNTIF(Attestations!$A$2:$A$101,$A85)&gt;1,"n° en double, ",""))&amp;IF($B85="","client, ",IF(COUNTIF(Clients!$A$2:$A$201,$B85)=0,"client absent de l'onglet Clients, ",IF(INDEX(Clients!$G$2:$G$201,MATCH($B85,Clients!$A$2:$A$201,0))="","producteur ou détenteur (onglet Clients), ","")))&amp;IF($C85="","dénomination (3.A), ","")&amp;IF($D85="","triés ou collectés conjointement, ",IF(AND($D85="Triés",COUNTIF($E85:$L85,"Oui")&lt;&gt;1),"un seul flux coché si triés, ",IF(AND($D85&lt;&gt;"Triés",COUNTIF($E85:$L85,"Oui")&lt;2),"au moins deux flux si collectés conjointement, ","")))&amp;IF(AND($D85="Collectés conjointement",$L85="Oui"),"plâtre interdit en mélange, ","")&amp;IF(OR($M85="",$P85="",$R85=""),"quantités 4.A, 4.B/4.C et 4.D, ",IF(AND(ISNUMBER($M85),ISNUMBER($P85),ISNUMBER($R85)),IF(OR($M85&lt;&gt;ROUND($M85,0),$P85&lt;&gt;ROUND($P85,0),$R85&lt;&gt;ROUND($R85,0)),"tonnes sans décimale, ","")&amp;IF($P85&lt;&gt;$M85-$R85,"bilan des masses (4.B/4.C = 4.A - 4.D), ",""),"quantités en nombres, "))&amp;IF(OR($N85="",$Q85="",$S85=""),"pesées ou estimées, ","")&amp;IF($O85="","case 4.B ou 4.C, ","")&amp;IF($A85="","",IF(ABS($V85-100)&gt;0.05,"répartition du cadre 5 à "&amp;ROUND($V85,1)&amp;" % au lieu de 100 %, ",""))&amp;IF($T85="","date de signature, ","")&amp;IF('Émetteur'!$B$17&lt;&gt;"Complet","onglet Émetteur, ",""))=0,"Prête","À corriger : "&amp;LEFT(IF($A85="","n°, ",IF(COUNTIF(Attestations!$A$2:$A$101,$A85)&gt;1,"n° en double, ",""))&amp;IF($B85="","client, ",IF(COUNTIF(Clients!$A$2:$A$201,$B85)=0,"client absent de l'onglet Clients, ",IF(INDEX(Clients!$G$2:$G$201,MATCH($B85,Clients!$A$2:$A$201,0))="","producteur ou détenteur (onglet Clients), ","")))&amp;IF($C85="","dénomination (3.A), ","")&amp;IF($D85="","triés ou collectés conjointement, ",IF(AND($D85="Triés",COUNTIF($E85:$L85,"Oui")&lt;&gt;1),"un seul flux coché si triés, ",IF(AND($D85&lt;&gt;"Triés",COUNTIF($E85:$L85,"Oui")&lt;2),"au moins deux flux si collectés conjointement, ","")))&amp;IF(AND($D85="Collectés conjointement",$L85="Oui"),"plâtre interdit en mélange, ","")&amp;IF(OR($M85="",$P85="",$R85=""),"quantités 4.A, 4.B/4.C et 4.D, ",IF(AND(ISNUMBER($M85),ISNUMBER($P85),ISNUMBER($R85)),IF(OR($M85&lt;&gt;ROUND($M85,0),$P85&lt;&gt;ROUND($P85,0),$R85&lt;&gt;ROUND($R85,0)),"tonnes sans décimale, ","")&amp;IF($P85&lt;&gt;$M85-$R85,"bilan des masses (4.B/4.C = 4.A - 4.D), ",""),"quantités en nombres, "))&amp;IF(OR($N85="",$Q85="",$S85=""),"pesées ou estimées, ","")&amp;IF($O85="","case 4.B ou 4.C, ","")&amp;IF($A85="","",IF(ABS($V85-100)&gt;0.05,"répartition du cadre 5 à "&amp;ROUND($V85,1)&amp;" % au lieu de 100 %, ",""))&amp;IF($T85="","date de signature, ","")&amp;IF('Émetteur'!$B$17&lt;&gt;"Complet","onglet Émetteur, ",""),LEN(IF($A85="","n°, ",IF(COUNTIF(Attestations!$A$2:$A$101,$A85)&gt;1,"n° en double, ",""))&amp;IF($B85="","client, ",IF(COUNTIF(Clients!$A$2:$A$201,$B85)=0,"client absent de l'onglet Clients, ",IF(INDEX(Clients!$G$2:$G$201,MATCH($B85,Clients!$A$2:$A$201,0))="","producteur ou détenteur (onglet Clients), ","")))&amp;IF($C85="","dénomination (3.A), ","")&amp;IF($D85="","triés ou collectés conjointement, ",IF(AND($D85="Triés",COUNTIF($E85:$L85,"Oui")&lt;&gt;1),"un seul flux coché si triés, ",IF(AND($D85&lt;&gt;"Triés",COUNTIF($E85:$L85,"Oui")&lt;2),"au moins deux flux si collectés conjointement, ","")))&amp;IF(AND($D85="Collectés conjointement",$L85="Oui"),"plâtre interdit en mélange, ","")&amp;IF(OR($M85="",$P85="",$R85=""),"quantités 4.A, 4.B/4.C et 4.D, ",IF(AND(ISNUMBER($M85),ISNUMBER($P85),ISNUMBER($R85)),IF(OR($M85&lt;&gt;ROUND($M85,0),$P85&lt;&gt;ROUND($P85,0),$R85&lt;&gt;ROUND($R85,0)),"tonnes sans décimale, ","")&amp;IF($P85&lt;&gt;$M85-$R85,"bilan des masses (4.B/4.C = 4.A - 4.D), ",""),"quantités en nombres, "))&amp;IF(OR($N85="",$Q85="",$S85=""),"pesées ou estimées, ","")&amp;IF($O85="","case 4.B ou 4.C, ","")&amp;IF($A85="","",IF(ABS($V85-100)&gt;0.05,"répartition du cadre 5 à "&amp;ROUND($V85,1)&amp;" % au lieu de 100 %, ",""))&amp;IF($T85="","date de signature, ","")&amp;IF('Émetteur'!$B$17&lt;&gt;"Complet","onglet Émetteur, ",""))-2)))</f>
      </c>
    </row>
    <row r="86" spans="1:23" x14ac:dyDescent="0.25">
      <c r="A86" s="7"/>
      <c r="B86" s="7"/>
      <c r="C86" s="7"/>
      <c r="D86" s="7"/>
      <c r="E86" s="13"/>
      <c r="F86" s="13"/>
      <c r="G86" s="13"/>
      <c r="H86" s="13"/>
      <c r="I86" s="13"/>
      <c r="J86" s="13"/>
      <c r="K86" s="13"/>
      <c r="L86" s="13"/>
      <c r="M86" s="13"/>
      <c r="N86" s="7"/>
      <c r="O86" s="7"/>
      <c r="P86" s="13"/>
      <c r="Q86" s="7"/>
      <c r="R86" s="13"/>
      <c r="S86" s="7"/>
      <c r="T86" s="9"/>
      <c r="U86" s="7"/>
      <c r="V86" s="14">
        <f>IF($A86="","",SUMIF(Destinations!$A$2:$A$401,$A86,Destinations!$E$2:$E$401))</f>
      </c>
      <c r="W86" s="15">
        <f>IF(AND($A86="",$B86=""),"",IF(LEN(IF($A86="","n°, ",IF(COUNTIF(Attestations!$A$2:$A$101,$A86)&gt;1,"n° en double, ",""))&amp;IF($B86="","client, ",IF(COUNTIF(Clients!$A$2:$A$201,$B86)=0,"client absent de l'onglet Clients, ",IF(INDEX(Clients!$G$2:$G$201,MATCH($B86,Clients!$A$2:$A$201,0))="","producteur ou détenteur (onglet Clients), ","")))&amp;IF($C86="","dénomination (3.A), ","")&amp;IF($D86="","triés ou collectés conjointement, ",IF(AND($D86="Triés",COUNTIF($E86:$L86,"Oui")&lt;&gt;1),"un seul flux coché si triés, ",IF(AND($D86&lt;&gt;"Triés",COUNTIF($E86:$L86,"Oui")&lt;2),"au moins deux flux si collectés conjointement, ","")))&amp;IF(AND($D86="Collectés conjointement",$L86="Oui"),"plâtre interdit en mélange, ","")&amp;IF(OR($M86="",$P86="",$R86=""),"quantités 4.A, 4.B/4.C et 4.D, ",IF(AND(ISNUMBER($M86),ISNUMBER($P86),ISNUMBER($R86)),IF(OR($M86&lt;&gt;ROUND($M86,0),$P86&lt;&gt;ROUND($P86,0),$R86&lt;&gt;ROUND($R86,0)),"tonnes sans décimale, ","")&amp;IF($P86&lt;&gt;$M86-$R86,"bilan des masses (4.B/4.C = 4.A - 4.D), ",""),"quantités en nombres, "))&amp;IF(OR($N86="",$Q86="",$S86=""),"pesées ou estimées, ","")&amp;IF($O86="","case 4.B ou 4.C, ","")&amp;IF($A86="","",IF(ABS($V86-100)&gt;0.05,"répartition du cadre 5 à "&amp;ROUND($V86,1)&amp;" % au lieu de 100 %, ",""))&amp;IF($T86="","date de signature, ","")&amp;IF('Émetteur'!$B$17&lt;&gt;"Complet","onglet Émetteur, ",""))=0,"Prête","À corriger : "&amp;LEFT(IF($A86="","n°, ",IF(COUNTIF(Attestations!$A$2:$A$101,$A86)&gt;1,"n° en double, ",""))&amp;IF($B86="","client, ",IF(COUNTIF(Clients!$A$2:$A$201,$B86)=0,"client absent de l'onglet Clients, ",IF(INDEX(Clients!$G$2:$G$201,MATCH($B86,Clients!$A$2:$A$201,0))="","producteur ou détenteur (onglet Clients), ","")))&amp;IF($C86="","dénomination (3.A), ","")&amp;IF($D86="","triés ou collectés conjointement, ",IF(AND($D86="Triés",COUNTIF($E86:$L86,"Oui")&lt;&gt;1),"un seul flux coché si triés, ",IF(AND($D86&lt;&gt;"Triés",COUNTIF($E86:$L86,"Oui")&lt;2),"au moins deux flux si collectés conjointement, ","")))&amp;IF(AND($D86="Collectés conjointement",$L86="Oui"),"plâtre interdit en mélange, ","")&amp;IF(OR($M86="",$P86="",$R86=""),"quantités 4.A, 4.B/4.C et 4.D, ",IF(AND(ISNUMBER($M86),ISNUMBER($P86),ISNUMBER($R86)),IF(OR($M86&lt;&gt;ROUND($M86,0),$P86&lt;&gt;ROUND($P86,0),$R86&lt;&gt;ROUND($R86,0)),"tonnes sans décimale, ","")&amp;IF($P86&lt;&gt;$M86-$R86,"bilan des masses (4.B/4.C = 4.A - 4.D), ",""),"quantités en nombres, "))&amp;IF(OR($N86="",$Q86="",$S86=""),"pesées ou estimées, ","")&amp;IF($O86="","case 4.B ou 4.C, ","")&amp;IF($A86="","",IF(ABS($V86-100)&gt;0.05,"répartition du cadre 5 à "&amp;ROUND($V86,1)&amp;" % au lieu de 100 %, ",""))&amp;IF($T86="","date de signature, ","")&amp;IF('Émetteur'!$B$17&lt;&gt;"Complet","onglet Émetteur, ",""),LEN(IF($A86="","n°, ",IF(COUNTIF(Attestations!$A$2:$A$101,$A86)&gt;1,"n° en double, ",""))&amp;IF($B86="","client, ",IF(COUNTIF(Clients!$A$2:$A$201,$B86)=0,"client absent de l'onglet Clients, ",IF(INDEX(Clients!$G$2:$G$201,MATCH($B86,Clients!$A$2:$A$201,0))="","producteur ou détenteur (onglet Clients), ","")))&amp;IF($C86="","dénomination (3.A), ","")&amp;IF($D86="","triés ou collectés conjointement, ",IF(AND($D86="Triés",COUNTIF($E86:$L86,"Oui")&lt;&gt;1),"un seul flux coché si triés, ",IF(AND($D86&lt;&gt;"Triés",COUNTIF($E86:$L86,"Oui")&lt;2),"au moins deux flux si collectés conjointement, ","")))&amp;IF(AND($D86="Collectés conjointement",$L86="Oui"),"plâtre interdit en mélange, ","")&amp;IF(OR($M86="",$P86="",$R86=""),"quantités 4.A, 4.B/4.C et 4.D, ",IF(AND(ISNUMBER($M86),ISNUMBER($P86),ISNUMBER($R86)),IF(OR($M86&lt;&gt;ROUND($M86,0),$P86&lt;&gt;ROUND($P86,0),$R86&lt;&gt;ROUND($R86,0)),"tonnes sans décimale, ","")&amp;IF($P86&lt;&gt;$M86-$R86,"bilan des masses (4.B/4.C = 4.A - 4.D), ",""),"quantités en nombres, "))&amp;IF(OR($N86="",$Q86="",$S86=""),"pesées ou estimées, ","")&amp;IF($O86="","case 4.B ou 4.C, ","")&amp;IF($A86="","",IF(ABS($V86-100)&gt;0.05,"répartition du cadre 5 à "&amp;ROUND($V86,1)&amp;" % au lieu de 100 %, ",""))&amp;IF($T86="","date de signature, ","")&amp;IF('Émetteur'!$B$17&lt;&gt;"Complet","onglet Émetteur, ",""))-2)))</f>
      </c>
    </row>
    <row r="87" spans="1:23" x14ac:dyDescent="0.25">
      <c r="A87" s="7"/>
      <c r="B87" s="7"/>
      <c r="C87" s="7"/>
      <c r="D87" s="7"/>
      <c r="E87" s="13"/>
      <c r="F87" s="13"/>
      <c r="G87" s="13"/>
      <c r="H87" s="13"/>
      <c r="I87" s="13"/>
      <c r="J87" s="13"/>
      <c r="K87" s="13"/>
      <c r="L87" s="13"/>
      <c r="M87" s="13"/>
      <c r="N87" s="7"/>
      <c r="O87" s="7"/>
      <c r="P87" s="13"/>
      <c r="Q87" s="7"/>
      <c r="R87" s="13"/>
      <c r="S87" s="7"/>
      <c r="T87" s="9"/>
      <c r="U87" s="7"/>
      <c r="V87" s="14">
        <f>IF($A87="","",SUMIF(Destinations!$A$2:$A$401,$A87,Destinations!$E$2:$E$401))</f>
      </c>
      <c r="W87" s="15">
        <f>IF(AND($A87="",$B87=""),"",IF(LEN(IF($A87="","n°, ",IF(COUNTIF(Attestations!$A$2:$A$101,$A87)&gt;1,"n° en double, ",""))&amp;IF($B87="","client, ",IF(COUNTIF(Clients!$A$2:$A$201,$B87)=0,"client absent de l'onglet Clients, ",IF(INDEX(Clients!$G$2:$G$201,MATCH($B87,Clients!$A$2:$A$201,0))="","producteur ou détenteur (onglet Clients), ","")))&amp;IF($C87="","dénomination (3.A), ","")&amp;IF($D87="","triés ou collectés conjointement, ",IF(AND($D87="Triés",COUNTIF($E87:$L87,"Oui")&lt;&gt;1),"un seul flux coché si triés, ",IF(AND($D87&lt;&gt;"Triés",COUNTIF($E87:$L87,"Oui")&lt;2),"au moins deux flux si collectés conjointement, ","")))&amp;IF(AND($D87="Collectés conjointement",$L87="Oui"),"plâtre interdit en mélange, ","")&amp;IF(OR($M87="",$P87="",$R87=""),"quantités 4.A, 4.B/4.C et 4.D, ",IF(AND(ISNUMBER($M87),ISNUMBER($P87),ISNUMBER($R87)),IF(OR($M87&lt;&gt;ROUND($M87,0),$P87&lt;&gt;ROUND($P87,0),$R87&lt;&gt;ROUND($R87,0)),"tonnes sans décimale, ","")&amp;IF($P87&lt;&gt;$M87-$R87,"bilan des masses (4.B/4.C = 4.A - 4.D), ",""),"quantités en nombres, "))&amp;IF(OR($N87="",$Q87="",$S87=""),"pesées ou estimées, ","")&amp;IF($O87="","case 4.B ou 4.C, ","")&amp;IF($A87="","",IF(ABS($V87-100)&gt;0.05,"répartition du cadre 5 à "&amp;ROUND($V87,1)&amp;" % au lieu de 100 %, ",""))&amp;IF($T87="","date de signature, ","")&amp;IF('Émetteur'!$B$17&lt;&gt;"Complet","onglet Émetteur, ",""))=0,"Prête","À corriger : "&amp;LEFT(IF($A87="","n°, ",IF(COUNTIF(Attestations!$A$2:$A$101,$A87)&gt;1,"n° en double, ",""))&amp;IF($B87="","client, ",IF(COUNTIF(Clients!$A$2:$A$201,$B87)=0,"client absent de l'onglet Clients, ",IF(INDEX(Clients!$G$2:$G$201,MATCH($B87,Clients!$A$2:$A$201,0))="","producteur ou détenteur (onglet Clients), ","")))&amp;IF($C87="","dénomination (3.A), ","")&amp;IF($D87="","triés ou collectés conjointement, ",IF(AND($D87="Triés",COUNTIF($E87:$L87,"Oui")&lt;&gt;1),"un seul flux coché si triés, ",IF(AND($D87&lt;&gt;"Triés",COUNTIF($E87:$L87,"Oui")&lt;2),"au moins deux flux si collectés conjointement, ","")))&amp;IF(AND($D87="Collectés conjointement",$L87="Oui"),"plâtre interdit en mélange, ","")&amp;IF(OR($M87="",$P87="",$R87=""),"quantités 4.A, 4.B/4.C et 4.D, ",IF(AND(ISNUMBER($M87),ISNUMBER($P87),ISNUMBER($R87)),IF(OR($M87&lt;&gt;ROUND($M87,0),$P87&lt;&gt;ROUND($P87,0),$R87&lt;&gt;ROUND($R87,0)),"tonnes sans décimale, ","")&amp;IF($P87&lt;&gt;$M87-$R87,"bilan des masses (4.B/4.C = 4.A - 4.D), ",""),"quantités en nombres, "))&amp;IF(OR($N87="",$Q87="",$S87=""),"pesées ou estimées, ","")&amp;IF($O87="","case 4.B ou 4.C, ","")&amp;IF($A87="","",IF(ABS($V87-100)&gt;0.05,"répartition du cadre 5 à "&amp;ROUND($V87,1)&amp;" % au lieu de 100 %, ",""))&amp;IF($T87="","date de signature, ","")&amp;IF('Émetteur'!$B$17&lt;&gt;"Complet","onglet Émetteur, ",""),LEN(IF($A87="","n°, ",IF(COUNTIF(Attestations!$A$2:$A$101,$A87)&gt;1,"n° en double, ",""))&amp;IF($B87="","client, ",IF(COUNTIF(Clients!$A$2:$A$201,$B87)=0,"client absent de l'onglet Clients, ",IF(INDEX(Clients!$G$2:$G$201,MATCH($B87,Clients!$A$2:$A$201,0))="","producteur ou détenteur (onglet Clients), ","")))&amp;IF($C87="","dénomination (3.A), ","")&amp;IF($D87="","triés ou collectés conjointement, ",IF(AND($D87="Triés",COUNTIF($E87:$L87,"Oui")&lt;&gt;1),"un seul flux coché si triés, ",IF(AND($D87&lt;&gt;"Triés",COUNTIF($E87:$L87,"Oui")&lt;2),"au moins deux flux si collectés conjointement, ","")))&amp;IF(AND($D87="Collectés conjointement",$L87="Oui"),"plâtre interdit en mélange, ","")&amp;IF(OR($M87="",$P87="",$R87=""),"quantités 4.A, 4.B/4.C et 4.D, ",IF(AND(ISNUMBER($M87),ISNUMBER($P87),ISNUMBER($R87)),IF(OR($M87&lt;&gt;ROUND($M87,0),$P87&lt;&gt;ROUND($P87,0),$R87&lt;&gt;ROUND($R87,0)),"tonnes sans décimale, ","")&amp;IF($P87&lt;&gt;$M87-$R87,"bilan des masses (4.B/4.C = 4.A - 4.D), ",""),"quantités en nombres, "))&amp;IF(OR($N87="",$Q87="",$S87=""),"pesées ou estimées, ","")&amp;IF($O87="","case 4.B ou 4.C, ","")&amp;IF($A87="","",IF(ABS($V87-100)&gt;0.05,"répartition du cadre 5 à "&amp;ROUND($V87,1)&amp;" % au lieu de 100 %, ",""))&amp;IF($T87="","date de signature, ","")&amp;IF('Émetteur'!$B$17&lt;&gt;"Complet","onglet Émetteur, ",""))-2)))</f>
      </c>
    </row>
    <row r="88" spans="1:23" x14ac:dyDescent="0.25">
      <c r="A88" s="7"/>
      <c r="B88" s="7"/>
      <c r="C88" s="7"/>
      <c r="D88" s="7"/>
      <c r="E88" s="13"/>
      <c r="F88" s="13"/>
      <c r="G88" s="13"/>
      <c r="H88" s="13"/>
      <c r="I88" s="13"/>
      <c r="J88" s="13"/>
      <c r="K88" s="13"/>
      <c r="L88" s="13"/>
      <c r="M88" s="13"/>
      <c r="N88" s="7"/>
      <c r="O88" s="7"/>
      <c r="P88" s="13"/>
      <c r="Q88" s="7"/>
      <c r="R88" s="13"/>
      <c r="S88" s="7"/>
      <c r="T88" s="9"/>
      <c r="U88" s="7"/>
      <c r="V88" s="14">
        <f>IF($A88="","",SUMIF(Destinations!$A$2:$A$401,$A88,Destinations!$E$2:$E$401))</f>
      </c>
      <c r="W88" s="15">
        <f>IF(AND($A88="",$B88=""),"",IF(LEN(IF($A88="","n°, ",IF(COUNTIF(Attestations!$A$2:$A$101,$A88)&gt;1,"n° en double, ",""))&amp;IF($B88="","client, ",IF(COUNTIF(Clients!$A$2:$A$201,$B88)=0,"client absent de l'onglet Clients, ",IF(INDEX(Clients!$G$2:$G$201,MATCH($B88,Clients!$A$2:$A$201,0))="","producteur ou détenteur (onglet Clients), ","")))&amp;IF($C88="","dénomination (3.A), ","")&amp;IF($D88="","triés ou collectés conjointement, ",IF(AND($D88="Triés",COUNTIF($E88:$L88,"Oui")&lt;&gt;1),"un seul flux coché si triés, ",IF(AND($D88&lt;&gt;"Triés",COUNTIF($E88:$L88,"Oui")&lt;2),"au moins deux flux si collectés conjointement, ","")))&amp;IF(AND($D88="Collectés conjointement",$L88="Oui"),"plâtre interdit en mélange, ","")&amp;IF(OR($M88="",$P88="",$R88=""),"quantités 4.A, 4.B/4.C et 4.D, ",IF(AND(ISNUMBER($M88),ISNUMBER($P88),ISNUMBER($R88)),IF(OR($M88&lt;&gt;ROUND($M88,0),$P88&lt;&gt;ROUND($P88,0),$R88&lt;&gt;ROUND($R88,0)),"tonnes sans décimale, ","")&amp;IF($P88&lt;&gt;$M88-$R88,"bilan des masses (4.B/4.C = 4.A - 4.D), ",""),"quantités en nombres, "))&amp;IF(OR($N88="",$Q88="",$S88=""),"pesées ou estimées, ","")&amp;IF($O88="","case 4.B ou 4.C, ","")&amp;IF($A88="","",IF(ABS($V88-100)&gt;0.05,"répartition du cadre 5 à "&amp;ROUND($V88,1)&amp;" % au lieu de 100 %, ",""))&amp;IF($T88="","date de signature, ","")&amp;IF('Émetteur'!$B$17&lt;&gt;"Complet","onglet Émetteur, ",""))=0,"Prête","À corriger : "&amp;LEFT(IF($A88="","n°, ",IF(COUNTIF(Attestations!$A$2:$A$101,$A88)&gt;1,"n° en double, ",""))&amp;IF($B88="","client, ",IF(COUNTIF(Clients!$A$2:$A$201,$B88)=0,"client absent de l'onglet Clients, ",IF(INDEX(Clients!$G$2:$G$201,MATCH($B88,Clients!$A$2:$A$201,0))="","producteur ou détenteur (onglet Clients), ","")))&amp;IF($C88="","dénomination (3.A), ","")&amp;IF($D88="","triés ou collectés conjointement, ",IF(AND($D88="Triés",COUNTIF($E88:$L88,"Oui")&lt;&gt;1),"un seul flux coché si triés, ",IF(AND($D88&lt;&gt;"Triés",COUNTIF($E88:$L88,"Oui")&lt;2),"au moins deux flux si collectés conjointement, ","")))&amp;IF(AND($D88="Collectés conjointement",$L88="Oui"),"plâtre interdit en mélange, ","")&amp;IF(OR($M88="",$P88="",$R88=""),"quantités 4.A, 4.B/4.C et 4.D, ",IF(AND(ISNUMBER($M88),ISNUMBER($P88),ISNUMBER($R88)),IF(OR($M88&lt;&gt;ROUND($M88,0),$P88&lt;&gt;ROUND($P88,0),$R88&lt;&gt;ROUND($R88,0)),"tonnes sans décimale, ","")&amp;IF($P88&lt;&gt;$M88-$R88,"bilan des masses (4.B/4.C = 4.A - 4.D), ",""),"quantités en nombres, "))&amp;IF(OR($N88="",$Q88="",$S88=""),"pesées ou estimées, ","")&amp;IF($O88="","case 4.B ou 4.C, ","")&amp;IF($A88="","",IF(ABS($V88-100)&gt;0.05,"répartition du cadre 5 à "&amp;ROUND($V88,1)&amp;" % au lieu de 100 %, ",""))&amp;IF($T88="","date de signature, ","")&amp;IF('Émetteur'!$B$17&lt;&gt;"Complet","onglet Émetteur, ",""),LEN(IF($A88="","n°, ",IF(COUNTIF(Attestations!$A$2:$A$101,$A88)&gt;1,"n° en double, ",""))&amp;IF($B88="","client, ",IF(COUNTIF(Clients!$A$2:$A$201,$B88)=0,"client absent de l'onglet Clients, ",IF(INDEX(Clients!$G$2:$G$201,MATCH($B88,Clients!$A$2:$A$201,0))="","producteur ou détenteur (onglet Clients), ","")))&amp;IF($C88="","dénomination (3.A), ","")&amp;IF($D88="","triés ou collectés conjointement, ",IF(AND($D88="Triés",COUNTIF($E88:$L88,"Oui")&lt;&gt;1),"un seul flux coché si triés, ",IF(AND($D88&lt;&gt;"Triés",COUNTIF($E88:$L88,"Oui")&lt;2),"au moins deux flux si collectés conjointement, ","")))&amp;IF(AND($D88="Collectés conjointement",$L88="Oui"),"plâtre interdit en mélange, ","")&amp;IF(OR($M88="",$P88="",$R88=""),"quantités 4.A, 4.B/4.C et 4.D, ",IF(AND(ISNUMBER($M88),ISNUMBER($P88),ISNUMBER($R88)),IF(OR($M88&lt;&gt;ROUND($M88,0),$P88&lt;&gt;ROUND($P88,0),$R88&lt;&gt;ROUND($R88,0)),"tonnes sans décimale, ","")&amp;IF($P88&lt;&gt;$M88-$R88,"bilan des masses (4.B/4.C = 4.A - 4.D), ",""),"quantités en nombres, "))&amp;IF(OR($N88="",$Q88="",$S88=""),"pesées ou estimées, ","")&amp;IF($O88="","case 4.B ou 4.C, ","")&amp;IF($A88="","",IF(ABS($V88-100)&gt;0.05,"répartition du cadre 5 à "&amp;ROUND($V88,1)&amp;" % au lieu de 100 %, ",""))&amp;IF($T88="","date de signature, ","")&amp;IF('Émetteur'!$B$17&lt;&gt;"Complet","onglet Émetteur, ",""))-2)))</f>
      </c>
    </row>
    <row r="89" spans="1:23" x14ac:dyDescent="0.25">
      <c r="A89" s="7"/>
      <c r="B89" s="7"/>
      <c r="C89" s="7"/>
      <c r="D89" s="7"/>
      <c r="E89" s="13"/>
      <c r="F89" s="13"/>
      <c r="G89" s="13"/>
      <c r="H89" s="13"/>
      <c r="I89" s="13"/>
      <c r="J89" s="13"/>
      <c r="K89" s="13"/>
      <c r="L89" s="13"/>
      <c r="M89" s="13"/>
      <c r="N89" s="7"/>
      <c r="O89" s="7"/>
      <c r="P89" s="13"/>
      <c r="Q89" s="7"/>
      <c r="R89" s="13"/>
      <c r="S89" s="7"/>
      <c r="T89" s="9"/>
      <c r="U89" s="7"/>
      <c r="V89" s="14">
        <f>IF($A89="","",SUMIF(Destinations!$A$2:$A$401,$A89,Destinations!$E$2:$E$401))</f>
      </c>
      <c r="W89" s="15">
        <f>IF(AND($A89="",$B89=""),"",IF(LEN(IF($A89="","n°, ",IF(COUNTIF(Attestations!$A$2:$A$101,$A89)&gt;1,"n° en double, ",""))&amp;IF($B89="","client, ",IF(COUNTIF(Clients!$A$2:$A$201,$B89)=0,"client absent de l'onglet Clients, ",IF(INDEX(Clients!$G$2:$G$201,MATCH($B89,Clients!$A$2:$A$201,0))="","producteur ou détenteur (onglet Clients), ","")))&amp;IF($C89="","dénomination (3.A), ","")&amp;IF($D89="","triés ou collectés conjointement, ",IF(AND($D89="Triés",COUNTIF($E89:$L89,"Oui")&lt;&gt;1),"un seul flux coché si triés, ",IF(AND($D89&lt;&gt;"Triés",COUNTIF($E89:$L89,"Oui")&lt;2),"au moins deux flux si collectés conjointement, ","")))&amp;IF(AND($D89="Collectés conjointement",$L89="Oui"),"plâtre interdit en mélange, ","")&amp;IF(OR($M89="",$P89="",$R89=""),"quantités 4.A, 4.B/4.C et 4.D, ",IF(AND(ISNUMBER($M89),ISNUMBER($P89),ISNUMBER($R89)),IF(OR($M89&lt;&gt;ROUND($M89,0),$P89&lt;&gt;ROUND($P89,0),$R89&lt;&gt;ROUND($R89,0)),"tonnes sans décimale, ","")&amp;IF($P89&lt;&gt;$M89-$R89,"bilan des masses (4.B/4.C = 4.A - 4.D), ",""),"quantités en nombres, "))&amp;IF(OR($N89="",$Q89="",$S89=""),"pesées ou estimées, ","")&amp;IF($O89="","case 4.B ou 4.C, ","")&amp;IF($A89="","",IF(ABS($V89-100)&gt;0.05,"répartition du cadre 5 à "&amp;ROUND($V89,1)&amp;" % au lieu de 100 %, ",""))&amp;IF($T89="","date de signature, ","")&amp;IF('Émetteur'!$B$17&lt;&gt;"Complet","onglet Émetteur, ",""))=0,"Prête","À corriger : "&amp;LEFT(IF($A89="","n°, ",IF(COUNTIF(Attestations!$A$2:$A$101,$A89)&gt;1,"n° en double, ",""))&amp;IF($B89="","client, ",IF(COUNTIF(Clients!$A$2:$A$201,$B89)=0,"client absent de l'onglet Clients, ",IF(INDEX(Clients!$G$2:$G$201,MATCH($B89,Clients!$A$2:$A$201,0))="","producteur ou détenteur (onglet Clients), ","")))&amp;IF($C89="","dénomination (3.A), ","")&amp;IF($D89="","triés ou collectés conjointement, ",IF(AND($D89="Triés",COUNTIF($E89:$L89,"Oui")&lt;&gt;1),"un seul flux coché si triés, ",IF(AND($D89&lt;&gt;"Triés",COUNTIF($E89:$L89,"Oui")&lt;2),"au moins deux flux si collectés conjointement, ","")))&amp;IF(AND($D89="Collectés conjointement",$L89="Oui"),"plâtre interdit en mélange, ","")&amp;IF(OR($M89="",$P89="",$R89=""),"quantités 4.A, 4.B/4.C et 4.D, ",IF(AND(ISNUMBER($M89),ISNUMBER($P89),ISNUMBER($R89)),IF(OR($M89&lt;&gt;ROUND($M89,0),$P89&lt;&gt;ROUND($P89,0),$R89&lt;&gt;ROUND($R89,0)),"tonnes sans décimale, ","")&amp;IF($P89&lt;&gt;$M89-$R89,"bilan des masses (4.B/4.C = 4.A - 4.D), ",""),"quantités en nombres, "))&amp;IF(OR($N89="",$Q89="",$S89=""),"pesées ou estimées, ","")&amp;IF($O89="","case 4.B ou 4.C, ","")&amp;IF($A89="","",IF(ABS($V89-100)&gt;0.05,"répartition du cadre 5 à "&amp;ROUND($V89,1)&amp;" % au lieu de 100 %, ",""))&amp;IF($T89="","date de signature, ","")&amp;IF('Émetteur'!$B$17&lt;&gt;"Complet","onglet Émetteur, ",""),LEN(IF($A89="","n°, ",IF(COUNTIF(Attestations!$A$2:$A$101,$A89)&gt;1,"n° en double, ",""))&amp;IF($B89="","client, ",IF(COUNTIF(Clients!$A$2:$A$201,$B89)=0,"client absent de l'onglet Clients, ",IF(INDEX(Clients!$G$2:$G$201,MATCH($B89,Clients!$A$2:$A$201,0))="","producteur ou détenteur (onglet Clients), ","")))&amp;IF($C89="","dénomination (3.A), ","")&amp;IF($D89="","triés ou collectés conjointement, ",IF(AND($D89="Triés",COUNTIF($E89:$L89,"Oui")&lt;&gt;1),"un seul flux coché si triés, ",IF(AND($D89&lt;&gt;"Triés",COUNTIF($E89:$L89,"Oui")&lt;2),"au moins deux flux si collectés conjointement, ","")))&amp;IF(AND($D89="Collectés conjointement",$L89="Oui"),"plâtre interdit en mélange, ","")&amp;IF(OR($M89="",$P89="",$R89=""),"quantités 4.A, 4.B/4.C et 4.D, ",IF(AND(ISNUMBER($M89),ISNUMBER($P89),ISNUMBER($R89)),IF(OR($M89&lt;&gt;ROUND($M89,0),$P89&lt;&gt;ROUND($P89,0),$R89&lt;&gt;ROUND($R89,0)),"tonnes sans décimale, ","")&amp;IF($P89&lt;&gt;$M89-$R89,"bilan des masses (4.B/4.C = 4.A - 4.D), ",""),"quantités en nombres, "))&amp;IF(OR($N89="",$Q89="",$S89=""),"pesées ou estimées, ","")&amp;IF($O89="","case 4.B ou 4.C, ","")&amp;IF($A89="","",IF(ABS($V89-100)&gt;0.05,"répartition du cadre 5 à "&amp;ROUND($V89,1)&amp;" % au lieu de 100 %, ",""))&amp;IF($T89="","date de signature, ","")&amp;IF('Émetteur'!$B$17&lt;&gt;"Complet","onglet Émetteur, ",""))-2)))</f>
      </c>
    </row>
    <row r="90" spans="1:23" x14ac:dyDescent="0.25">
      <c r="A90" s="7"/>
      <c r="B90" s="7"/>
      <c r="C90" s="7"/>
      <c r="D90" s="7"/>
      <c r="E90" s="13"/>
      <c r="F90" s="13"/>
      <c r="G90" s="13"/>
      <c r="H90" s="13"/>
      <c r="I90" s="13"/>
      <c r="J90" s="13"/>
      <c r="K90" s="13"/>
      <c r="L90" s="13"/>
      <c r="M90" s="13"/>
      <c r="N90" s="7"/>
      <c r="O90" s="7"/>
      <c r="P90" s="13"/>
      <c r="Q90" s="7"/>
      <c r="R90" s="13"/>
      <c r="S90" s="7"/>
      <c r="T90" s="9"/>
      <c r="U90" s="7"/>
      <c r="V90" s="14">
        <f>IF($A90="","",SUMIF(Destinations!$A$2:$A$401,$A90,Destinations!$E$2:$E$401))</f>
      </c>
      <c r="W90" s="15">
        <f>IF(AND($A90="",$B90=""),"",IF(LEN(IF($A90="","n°, ",IF(COUNTIF(Attestations!$A$2:$A$101,$A90)&gt;1,"n° en double, ",""))&amp;IF($B90="","client, ",IF(COUNTIF(Clients!$A$2:$A$201,$B90)=0,"client absent de l'onglet Clients, ",IF(INDEX(Clients!$G$2:$G$201,MATCH($B90,Clients!$A$2:$A$201,0))="","producteur ou détenteur (onglet Clients), ","")))&amp;IF($C90="","dénomination (3.A), ","")&amp;IF($D90="","triés ou collectés conjointement, ",IF(AND($D90="Triés",COUNTIF($E90:$L90,"Oui")&lt;&gt;1),"un seul flux coché si triés, ",IF(AND($D90&lt;&gt;"Triés",COUNTIF($E90:$L90,"Oui")&lt;2),"au moins deux flux si collectés conjointement, ","")))&amp;IF(AND($D90="Collectés conjointement",$L90="Oui"),"plâtre interdit en mélange, ","")&amp;IF(OR($M90="",$P90="",$R90=""),"quantités 4.A, 4.B/4.C et 4.D, ",IF(AND(ISNUMBER($M90),ISNUMBER($P90),ISNUMBER($R90)),IF(OR($M90&lt;&gt;ROUND($M90,0),$P90&lt;&gt;ROUND($P90,0),$R90&lt;&gt;ROUND($R90,0)),"tonnes sans décimale, ","")&amp;IF($P90&lt;&gt;$M90-$R90,"bilan des masses (4.B/4.C = 4.A - 4.D), ",""),"quantités en nombres, "))&amp;IF(OR($N90="",$Q90="",$S90=""),"pesées ou estimées, ","")&amp;IF($O90="","case 4.B ou 4.C, ","")&amp;IF($A90="","",IF(ABS($V90-100)&gt;0.05,"répartition du cadre 5 à "&amp;ROUND($V90,1)&amp;" % au lieu de 100 %, ",""))&amp;IF($T90="","date de signature, ","")&amp;IF('Émetteur'!$B$17&lt;&gt;"Complet","onglet Émetteur, ",""))=0,"Prête","À corriger : "&amp;LEFT(IF($A90="","n°, ",IF(COUNTIF(Attestations!$A$2:$A$101,$A90)&gt;1,"n° en double, ",""))&amp;IF($B90="","client, ",IF(COUNTIF(Clients!$A$2:$A$201,$B90)=0,"client absent de l'onglet Clients, ",IF(INDEX(Clients!$G$2:$G$201,MATCH($B90,Clients!$A$2:$A$201,0))="","producteur ou détenteur (onglet Clients), ","")))&amp;IF($C90="","dénomination (3.A), ","")&amp;IF($D90="","triés ou collectés conjointement, ",IF(AND($D90="Triés",COUNTIF($E90:$L90,"Oui")&lt;&gt;1),"un seul flux coché si triés, ",IF(AND($D90&lt;&gt;"Triés",COUNTIF($E90:$L90,"Oui")&lt;2),"au moins deux flux si collectés conjointement, ","")))&amp;IF(AND($D90="Collectés conjointement",$L90="Oui"),"plâtre interdit en mélange, ","")&amp;IF(OR($M90="",$P90="",$R90=""),"quantités 4.A, 4.B/4.C et 4.D, ",IF(AND(ISNUMBER($M90),ISNUMBER($P90),ISNUMBER($R90)),IF(OR($M90&lt;&gt;ROUND($M90,0),$P90&lt;&gt;ROUND($P90,0),$R90&lt;&gt;ROUND($R90,0)),"tonnes sans décimale, ","")&amp;IF($P90&lt;&gt;$M90-$R90,"bilan des masses (4.B/4.C = 4.A - 4.D), ",""),"quantités en nombres, "))&amp;IF(OR($N90="",$Q90="",$S90=""),"pesées ou estimées, ","")&amp;IF($O90="","case 4.B ou 4.C, ","")&amp;IF($A90="","",IF(ABS($V90-100)&gt;0.05,"répartition du cadre 5 à "&amp;ROUND($V90,1)&amp;" % au lieu de 100 %, ",""))&amp;IF($T90="","date de signature, ","")&amp;IF('Émetteur'!$B$17&lt;&gt;"Complet","onglet Émetteur, ",""),LEN(IF($A90="","n°, ",IF(COUNTIF(Attestations!$A$2:$A$101,$A90)&gt;1,"n° en double, ",""))&amp;IF($B90="","client, ",IF(COUNTIF(Clients!$A$2:$A$201,$B90)=0,"client absent de l'onglet Clients, ",IF(INDEX(Clients!$G$2:$G$201,MATCH($B90,Clients!$A$2:$A$201,0))="","producteur ou détenteur (onglet Clients), ","")))&amp;IF($C90="","dénomination (3.A), ","")&amp;IF($D90="","triés ou collectés conjointement, ",IF(AND($D90="Triés",COUNTIF($E90:$L90,"Oui")&lt;&gt;1),"un seul flux coché si triés, ",IF(AND($D90&lt;&gt;"Triés",COUNTIF($E90:$L90,"Oui")&lt;2),"au moins deux flux si collectés conjointement, ","")))&amp;IF(AND($D90="Collectés conjointement",$L90="Oui"),"plâtre interdit en mélange, ","")&amp;IF(OR($M90="",$P90="",$R90=""),"quantités 4.A, 4.B/4.C et 4.D, ",IF(AND(ISNUMBER($M90),ISNUMBER($P90),ISNUMBER($R90)),IF(OR($M90&lt;&gt;ROUND($M90,0),$P90&lt;&gt;ROUND($P90,0),$R90&lt;&gt;ROUND($R90,0)),"tonnes sans décimale, ","")&amp;IF($P90&lt;&gt;$M90-$R90,"bilan des masses (4.B/4.C = 4.A - 4.D), ",""),"quantités en nombres, "))&amp;IF(OR($N90="",$Q90="",$S90=""),"pesées ou estimées, ","")&amp;IF($O90="","case 4.B ou 4.C, ","")&amp;IF($A90="","",IF(ABS($V90-100)&gt;0.05,"répartition du cadre 5 à "&amp;ROUND($V90,1)&amp;" % au lieu de 100 %, ",""))&amp;IF($T90="","date de signature, ","")&amp;IF('Émetteur'!$B$17&lt;&gt;"Complet","onglet Émetteur, ",""))-2)))</f>
      </c>
    </row>
    <row r="91" spans="1:23" x14ac:dyDescent="0.25">
      <c r="A91" s="7"/>
      <c r="B91" s="7"/>
      <c r="C91" s="7"/>
      <c r="D91" s="7"/>
      <c r="E91" s="13"/>
      <c r="F91" s="13"/>
      <c r="G91" s="13"/>
      <c r="H91" s="13"/>
      <c r="I91" s="13"/>
      <c r="J91" s="13"/>
      <c r="K91" s="13"/>
      <c r="L91" s="13"/>
      <c r="M91" s="13"/>
      <c r="N91" s="7"/>
      <c r="O91" s="7"/>
      <c r="P91" s="13"/>
      <c r="Q91" s="7"/>
      <c r="R91" s="13"/>
      <c r="S91" s="7"/>
      <c r="T91" s="9"/>
      <c r="U91" s="7"/>
      <c r="V91" s="14">
        <f>IF($A91="","",SUMIF(Destinations!$A$2:$A$401,$A91,Destinations!$E$2:$E$401))</f>
      </c>
      <c r="W91" s="15">
        <f>IF(AND($A91="",$B91=""),"",IF(LEN(IF($A91="","n°, ",IF(COUNTIF(Attestations!$A$2:$A$101,$A91)&gt;1,"n° en double, ",""))&amp;IF($B91="","client, ",IF(COUNTIF(Clients!$A$2:$A$201,$B91)=0,"client absent de l'onglet Clients, ",IF(INDEX(Clients!$G$2:$G$201,MATCH($B91,Clients!$A$2:$A$201,0))="","producteur ou détenteur (onglet Clients), ","")))&amp;IF($C91="","dénomination (3.A), ","")&amp;IF($D91="","triés ou collectés conjointement, ",IF(AND($D91="Triés",COUNTIF($E91:$L91,"Oui")&lt;&gt;1),"un seul flux coché si triés, ",IF(AND($D91&lt;&gt;"Triés",COUNTIF($E91:$L91,"Oui")&lt;2),"au moins deux flux si collectés conjointement, ","")))&amp;IF(AND($D91="Collectés conjointement",$L91="Oui"),"plâtre interdit en mélange, ","")&amp;IF(OR($M91="",$P91="",$R91=""),"quantités 4.A, 4.B/4.C et 4.D, ",IF(AND(ISNUMBER($M91),ISNUMBER($P91),ISNUMBER($R91)),IF(OR($M91&lt;&gt;ROUND($M91,0),$P91&lt;&gt;ROUND($P91,0),$R91&lt;&gt;ROUND($R91,0)),"tonnes sans décimale, ","")&amp;IF($P91&lt;&gt;$M91-$R91,"bilan des masses (4.B/4.C = 4.A - 4.D), ",""),"quantités en nombres, "))&amp;IF(OR($N91="",$Q91="",$S91=""),"pesées ou estimées, ","")&amp;IF($O91="","case 4.B ou 4.C, ","")&amp;IF($A91="","",IF(ABS($V91-100)&gt;0.05,"répartition du cadre 5 à "&amp;ROUND($V91,1)&amp;" % au lieu de 100 %, ",""))&amp;IF($T91="","date de signature, ","")&amp;IF('Émetteur'!$B$17&lt;&gt;"Complet","onglet Émetteur, ",""))=0,"Prête","À corriger : "&amp;LEFT(IF($A91="","n°, ",IF(COUNTIF(Attestations!$A$2:$A$101,$A91)&gt;1,"n° en double, ",""))&amp;IF($B91="","client, ",IF(COUNTIF(Clients!$A$2:$A$201,$B91)=0,"client absent de l'onglet Clients, ",IF(INDEX(Clients!$G$2:$G$201,MATCH($B91,Clients!$A$2:$A$201,0))="","producteur ou détenteur (onglet Clients), ","")))&amp;IF($C91="","dénomination (3.A), ","")&amp;IF($D91="","triés ou collectés conjointement, ",IF(AND($D91="Triés",COUNTIF($E91:$L91,"Oui")&lt;&gt;1),"un seul flux coché si triés, ",IF(AND($D91&lt;&gt;"Triés",COUNTIF($E91:$L91,"Oui")&lt;2),"au moins deux flux si collectés conjointement, ","")))&amp;IF(AND($D91="Collectés conjointement",$L91="Oui"),"plâtre interdit en mélange, ","")&amp;IF(OR($M91="",$P91="",$R91=""),"quantités 4.A, 4.B/4.C et 4.D, ",IF(AND(ISNUMBER($M91),ISNUMBER($P91),ISNUMBER($R91)),IF(OR($M91&lt;&gt;ROUND($M91,0),$P91&lt;&gt;ROUND($P91,0),$R91&lt;&gt;ROUND($R91,0)),"tonnes sans décimale, ","")&amp;IF($P91&lt;&gt;$M91-$R91,"bilan des masses (4.B/4.C = 4.A - 4.D), ",""),"quantités en nombres, "))&amp;IF(OR($N91="",$Q91="",$S91=""),"pesées ou estimées, ","")&amp;IF($O91="","case 4.B ou 4.C, ","")&amp;IF($A91="","",IF(ABS($V91-100)&gt;0.05,"répartition du cadre 5 à "&amp;ROUND($V91,1)&amp;" % au lieu de 100 %, ",""))&amp;IF($T91="","date de signature, ","")&amp;IF('Émetteur'!$B$17&lt;&gt;"Complet","onglet Émetteur, ",""),LEN(IF($A91="","n°, ",IF(COUNTIF(Attestations!$A$2:$A$101,$A91)&gt;1,"n° en double, ",""))&amp;IF($B91="","client, ",IF(COUNTIF(Clients!$A$2:$A$201,$B91)=0,"client absent de l'onglet Clients, ",IF(INDEX(Clients!$G$2:$G$201,MATCH($B91,Clients!$A$2:$A$201,0))="","producteur ou détenteur (onglet Clients), ","")))&amp;IF($C91="","dénomination (3.A), ","")&amp;IF($D91="","triés ou collectés conjointement, ",IF(AND($D91="Triés",COUNTIF($E91:$L91,"Oui")&lt;&gt;1),"un seul flux coché si triés, ",IF(AND($D91&lt;&gt;"Triés",COUNTIF($E91:$L91,"Oui")&lt;2),"au moins deux flux si collectés conjointement, ","")))&amp;IF(AND($D91="Collectés conjointement",$L91="Oui"),"plâtre interdit en mélange, ","")&amp;IF(OR($M91="",$P91="",$R91=""),"quantités 4.A, 4.B/4.C et 4.D, ",IF(AND(ISNUMBER($M91),ISNUMBER($P91),ISNUMBER($R91)),IF(OR($M91&lt;&gt;ROUND($M91,0),$P91&lt;&gt;ROUND($P91,0),$R91&lt;&gt;ROUND($R91,0)),"tonnes sans décimale, ","")&amp;IF($P91&lt;&gt;$M91-$R91,"bilan des masses (4.B/4.C = 4.A - 4.D), ",""),"quantités en nombres, "))&amp;IF(OR($N91="",$Q91="",$S91=""),"pesées ou estimées, ","")&amp;IF($O91="","case 4.B ou 4.C, ","")&amp;IF($A91="","",IF(ABS($V91-100)&gt;0.05,"répartition du cadre 5 à "&amp;ROUND($V91,1)&amp;" % au lieu de 100 %, ",""))&amp;IF($T91="","date de signature, ","")&amp;IF('Émetteur'!$B$17&lt;&gt;"Complet","onglet Émetteur, ",""))-2)))</f>
      </c>
    </row>
    <row r="92" spans="1:23" x14ac:dyDescent="0.25">
      <c r="A92" s="7"/>
      <c r="B92" s="7"/>
      <c r="C92" s="7"/>
      <c r="D92" s="7"/>
      <c r="E92" s="13"/>
      <c r="F92" s="13"/>
      <c r="G92" s="13"/>
      <c r="H92" s="13"/>
      <c r="I92" s="13"/>
      <c r="J92" s="13"/>
      <c r="K92" s="13"/>
      <c r="L92" s="13"/>
      <c r="M92" s="13"/>
      <c r="N92" s="7"/>
      <c r="O92" s="7"/>
      <c r="P92" s="13"/>
      <c r="Q92" s="7"/>
      <c r="R92" s="13"/>
      <c r="S92" s="7"/>
      <c r="T92" s="9"/>
      <c r="U92" s="7"/>
      <c r="V92" s="14">
        <f>IF($A92="","",SUMIF(Destinations!$A$2:$A$401,$A92,Destinations!$E$2:$E$401))</f>
      </c>
      <c r="W92" s="15">
        <f>IF(AND($A92="",$B92=""),"",IF(LEN(IF($A92="","n°, ",IF(COUNTIF(Attestations!$A$2:$A$101,$A92)&gt;1,"n° en double, ",""))&amp;IF($B92="","client, ",IF(COUNTIF(Clients!$A$2:$A$201,$B92)=0,"client absent de l'onglet Clients, ",IF(INDEX(Clients!$G$2:$G$201,MATCH($B92,Clients!$A$2:$A$201,0))="","producteur ou détenteur (onglet Clients), ","")))&amp;IF($C92="","dénomination (3.A), ","")&amp;IF($D92="","triés ou collectés conjointement, ",IF(AND($D92="Triés",COUNTIF($E92:$L92,"Oui")&lt;&gt;1),"un seul flux coché si triés, ",IF(AND($D92&lt;&gt;"Triés",COUNTIF($E92:$L92,"Oui")&lt;2),"au moins deux flux si collectés conjointement, ","")))&amp;IF(AND($D92="Collectés conjointement",$L92="Oui"),"plâtre interdit en mélange, ","")&amp;IF(OR($M92="",$P92="",$R92=""),"quantités 4.A, 4.B/4.C et 4.D, ",IF(AND(ISNUMBER($M92),ISNUMBER($P92),ISNUMBER($R92)),IF(OR($M92&lt;&gt;ROUND($M92,0),$P92&lt;&gt;ROUND($P92,0),$R92&lt;&gt;ROUND($R92,0)),"tonnes sans décimale, ","")&amp;IF($P92&lt;&gt;$M92-$R92,"bilan des masses (4.B/4.C = 4.A - 4.D), ",""),"quantités en nombres, "))&amp;IF(OR($N92="",$Q92="",$S92=""),"pesées ou estimées, ","")&amp;IF($O92="","case 4.B ou 4.C, ","")&amp;IF($A92="","",IF(ABS($V92-100)&gt;0.05,"répartition du cadre 5 à "&amp;ROUND($V92,1)&amp;" % au lieu de 100 %, ",""))&amp;IF($T92="","date de signature, ","")&amp;IF('Émetteur'!$B$17&lt;&gt;"Complet","onglet Émetteur, ",""))=0,"Prête","À corriger : "&amp;LEFT(IF($A92="","n°, ",IF(COUNTIF(Attestations!$A$2:$A$101,$A92)&gt;1,"n° en double, ",""))&amp;IF($B92="","client, ",IF(COUNTIF(Clients!$A$2:$A$201,$B92)=0,"client absent de l'onglet Clients, ",IF(INDEX(Clients!$G$2:$G$201,MATCH($B92,Clients!$A$2:$A$201,0))="","producteur ou détenteur (onglet Clients), ","")))&amp;IF($C92="","dénomination (3.A), ","")&amp;IF($D92="","triés ou collectés conjointement, ",IF(AND($D92="Triés",COUNTIF($E92:$L92,"Oui")&lt;&gt;1),"un seul flux coché si triés, ",IF(AND($D92&lt;&gt;"Triés",COUNTIF($E92:$L92,"Oui")&lt;2),"au moins deux flux si collectés conjointement, ","")))&amp;IF(AND($D92="Collectés conjointement",$L92="Oui"),"plâtre interdit en mélange, ","")&amp;IF(OR($M92="",$P92="",$R92=""),"quantités 4.A, 4.B/4.C et 4.D, ",IF(AND(ISNUMBER($M92),ISNUMBER($P92),ISNUMBER($R92)),IF(OR($M92&lt;&gt;ROUND($M92,0),$P92&lt;&gt;ROUND($P92,0),$R92&lt;&gt;ROUND($R92,0)),"tonnes sans décimale, ","")&amp;IF($P92&lt;&gt;$M92-$R92,"bilan des masses (4.B/4.C = 4.A - 4.D), ",""),"quantités en nombres, "))&amp;IF(OR($N92="",$Q92="",$S92=""),"pesées ou estimées, ","")&amp;IF($O92="","case 4.B ou 4.C, ","")&amp;IF($A92="","",IF(ABS($V92-100)&gt;0.05,"répartition du cadre 5 à "&amp;ROUND($V92,1)&amp;" % au lieu de 100 %, ",""))&amp;IF($T92="","date de signature, ","")&amp;IF('Émetteur'!$B$17&lt;&gt;"Complet","onglet Émetteur, ",""),LEN(IF($A92="","n°, ",IF(COUNTIF(Attestations!$A$2:$A$101,$A92)&gt;1,"n° en double, ",""))&amp;IF($B92="","client, ",IF(COUNTIF(Clients!$A$2:$A$201,$B92)=0,"client absent de l'onglet Clients, ",IF(INDEX(Clients!$G$2:$G$201,MATCH($B92,Clients!$A$2:$A$201,0))="","producteur ou détenteur (onglet Clients), ","")))&amp;IF($C92="","dénomination (3.A), ","")&amp;IF($D92="","triés ou collectés conjointement, ",IF(AND($D92="Triés",COUNTIF($E92:$L92,"Oui")&lt;&gt;1),"un seul flux coché si triés, ",IF(AND($D92&lt;&gt;"Triés",COUNTIF($E92:$L92,"Oui")&lt;2),"au moins deux flux si collectés conjointement, ","")))&amp;IF(AND($D92="Collectés conjointement",$L92="Oui"),"plâtre interdit en mélange, ","")&amp;IF(OR($M92="",$P92="",$R92=""),"quantités 4.A, 4.B/4.C et 4.D, ",IF(AND(ISNUMBER($M92),ISNUMBER($P92),ISNUMBER($R92)),IF(OR($M92&lt;&gt;ROUND($M92,0),$P92&lt;&gt;ROUND($P92,0),$R92&lt;&gt;ROUND($R92,0)),"tonnes sans décimale, ","")&amp;IF($P92&lt;&gt;$M92-$R92,"bilan des masses (4.B/4.C = 4.A - 4.D), ",""),"quantités en nombres, "))&amp;IF(OR($N92="",$Q92="",$S92=""),"pesées ou estimées, ","")&amp;IF($O92="","case 4.B ou 4.C, ","")&amp;IF($A92="","",IF(ABS($V92-100)&gt;0.05,"répartition du cadre 5 à "&amp;ROUND($V92,1)&amp;" % au lieu de 100 %, ",""))&amp;IF($T92="","date de signature, ","")&amp;IF('Émetteur'!$B$17&lt;&gt;"Complet","onglet Émetteur, ",""))-2)))</f>
      </c>
    </row>
    <row r="93" spans="1:23" x14ac:dyDescent="0.25">
      <c r="A93" s="7"/>
      <c r="B93" s="7"/>
      <c r="C93" s="7"/>
      <c r="D93" s="7"/>
      <c r="E93" s="13"/>
      <c r="F93" s="13"/>
      <c r="G93" s="13"/>
      <c r="H93" s="13"/>
      <c r="I93" s="13"/>
      <c r="J93" s="13"/>
      <c r="K93" s="13"/>
      <c r="L93" s="13"/>
      <c r="M93" s="13"/>
      <c r="N93" s="7"/>
      <c r="O93" s="7"/>
      <c r="P93" s="13"/>
      <c r="Q93" s="7"/>
      <c r="R93" s="13"/>
      <c r="S93" s="7"/>
      <c r="T93" s="9"/>
      <c r="U93" s="7"/>
      <c r="V93" s="14">
        <f>IF($A93="","",SUMIF(Destinations!$A$2:$A$401,$A93,Destinations!$E$2:$E$401))</f>
      </c>
      <c r="W93" s="15">
        <f>IF(AND($A93="",$B93=""),"",IF(LEN(IF($A93="","n°, ",IF(COUNTIF(Attestations!$A$2:$A$101,$A93)&gt;1,"n° en double, ",""))&amp;IF($B93="","client, ",IF(COUNTIF(Clients!$A$2:$A$201,$B93)=0,"client absent de l'onglet Clients, ",IF(INDEX(Clients!$G$2:$G$201,MATCH($B93,Clients!$A$2:$A$201,0))="","producteur ou détenteur (onglet Clients), ","")))&amp;IF($C93="","dénomination (3.A), ","")&amp;IF($D93="","triés ou collectés conjointement, ",IF(AND($D93="Triés",COUNTIF($E93:$L93,"Oui")&lt;&gt;1),"un seul flux coché si triés, ",IF(AND($D93&lt;&gt;"Triés",COUNTIF($E93:$L93,"Oui")&lt;2),"au moins deux flux si collectés conjointement, ","")))&amp;IF(AND($D93="Collectés conjointement",$L93="Oui"),"plâtre interdit en mélange, ","")&amp;IF(OR($M93="",$P93="",$R93=""),"quantités 4.A, 4.B/4.C et 4.D, ",IF(AND(ISNUMBER($M93),ISNUMBER($P93),ISNUMBER($R93)),IF(OR($M93&lt;&gt;ROUND($M93,0),$P93&lt;&gt;ROUND($P93,0),$R93&lt;&gt;ROUND($R93,0)),"tonnes sans décimale, ","")&amp;IF($P93&lt;&gt;$M93-$R93,"bilan des masses (4.B/4.C = 4.A - 4.D), ",""),"quantités en nombres, "))&amp;IF(OR($N93="",$Q93="",$S93=""),"pesées ou estimées, ","")&amp;IF($O93="","case 4.B ou 4.C, ","")&amp;IF($A93="","",IF(ABS($V93-100)&gt;0.05,"répartition du cadre 5 à "&amp;ROUND($V93,1)&amp;" % au lieu de 100 %, ",""))&amp;IF($T93="","date de signature, ","")&amp;IF('Émetteur'!$B$17&lt;&gt;"Complet","onglet Émetteur, ",""))=0,"Prête","À corriger : "&amp;LEFT(IF($A93="","n°, ",IF(COUNTIF(Attestations!$A$2:$A$101,$A93)&gt;1,"n° en double, ",""))&amp;IF($B93="","client, ",IF(COUNTIF(Clients!$A$2:$A$201,$B93)=0,"client absent de l'onglet Clients, ",IF(INDEX(Clients!$G$2:$G$201,MATCH($B93,Clients!$A$2:$A$201,0))="","producteur ou détenteur (onglet Clients), ","")))&amp;IF($C93="","dénomination (3.A), ","")&amp;IF($D93="","triés ou collectés conjointement, ",IF(AND($D93="Triés",COUNTIF($E93:$L93,"Oui")&lt;&gt;1),"un seul flux coché si triés, ",IF(AND($D93&lt;&gt;"Triés",COUNTIF($E93:$L93,"Oui")&lt;2),"au moins deux flux si collectés conjointement, ","")))&amp;IF(AND($D93="Collectés conjointement",$L93="Oui"),"plâtre interdit en mélange, ","")&amp;IF(OR($M93="",$P93="",$R93=""),"quantités 4.A, 4.B/4.C et 4.D, ",IF(AND(ISNUMBER($M93),ISNUMBER($P93),ISNUMBER($R93)),IF(OR($M93&lt;&gt;ROUND($M93,0),$P93&lt;&gt;ROUND($P93,0),$R93&lt;&gt;ROUND($R93,0)),"tonnes sans décimale, ","")&amp;IF($P93&lt;&gt;$M93-$R93,"bilan des masses (4.B/4.C = 4.A - 4.D), ",""),"quantités en nombres, "))&amp;IF(OR($N93="",$Q93="",$S93=""),"pesées ou estimées, ","")&amp;IF($O93="","case 4.B ou 4.C, ","")&amp;IF($A93="","",IF(ABS($V93-100)&gt;0.05,"répartition du cadre 5 à "&amp;ROUND($V93,1)&amp;" % au lieu de 100 %, ",""))&amp;IF($T93="","date de signature, ","")&amp;IF('Émetteur'!$B$17&lt;&gt;"Complet","onglet Émetteur, ",""),LEN(IF($A93="","n°, ",IF(COUNTIF(Attestations!$A$2:$A$101,$A93)&gt;1,"n° en double, ",""))&amp;IF($B93="","client, ",IF(COUNTIF(Clients!$A$2:$A$201,$B93)=0,"client absent de l'onglet Clients, ",IF(INDEX(Clients!$G$2:$G$201,MATCH($B93,Clients!$A$2:$A$201,0))="","producteur ou détenteur (onglet Clients), ","")))&amp;IF($C93="","dénomination (3.A), ","")&amp;IF($D93="","triés ou collectés conjointement, ",IF(AND($D93="Triés",COUNTIF($E93:$L93,"Oui")&lt;&gt;1),"un seul flux coché si triés, ",IF(AND($D93&lt;&gt;"Triés",COUNTIF($E93:$L93,"Oui")&lt;2),"au moins deux flux si collectés conjointement, ","")))&amp;IF(AND($D93="Collectés conjointement",$L93="Oui"),"plâtre interdit en mélange, ","")&amp;IF(OR($M93="",$P93="",$R93=""),"quantités 4.A, 4.B/4.C et 4.D, ",IF(AND(ISNUMBER($M93),ISNUMBER($P93),ISNUMBER($R93)),IF(OR($M93&lt;&gt;ROUND($M93,0),$P93&lt;&gt;ROUND($P93,0),$R93&lt;&gt;ROUND($R93,0)),"tonnes sans décimale, ","")&amp;IF($P93&lt;&gt;$M93-$R93,"bilan des masses (4.B/4.C = 4.A - 4.D), ",""),"quantités en nombres, "))&amp;IF(OR($N93="",$Q93="",$S93=""),"pesées ou estimées, ","")&amp;IF($O93="","case 4.B ou 4.C, ","")&amp;IF($A93="","",IF(ABS($V93-100)&gt;0.05,"répartition du cadre 5 à "&amp;ROUND($V93,1)&amp;" % au lieu de 100 %, ",""))&amp;IF($T93="","date de signature, ","")&amp;IF('Émetteur'!$B$17&lt;&gt;"Complet","onglet Émetteur, ",""))-2)))</f>
      </c>
    </row>
    <row r="94" spans="1:23" x14ac:dyDescent="0.25">
      <c r="A94" s="7"/>
      <c r="B94" s="7"/>
      <c r="C94" s="7"/>
      <c r="D94" s="7"/>
      <c r="E94" s="13"/>
      <c r="F94" s="13"/>
      <c r="G94" s="13"/>
      <c r="H94" s="13"/>
      <c r="I94" s="13"/>
      <c r="J94" s="13"/>
      <c r="K94" s="13"/>
      <c r="L94" s="13"/>
      <c r="M94" s="13"/>
      <c r="N94" s="7"/>
      <c r="O94" s="7"/>
      <c r="P94" s="13"/>
      <c r="Q94" s="7"/>
      <c r="R94" s="13"/>
      <c r="S94" s="7"/>
      <c r="T94" s="9"/>
      <c r="U94" s="7"/>
      <c r="V94" s="14">
        <f>IF($A94="","",SUMIF(Destinations!$A$2:$A$401,$A94,Destinations!$E$2:$E$401))</f>
      </c>
      <c r="W94" s="15">
        <f>IF(AND($A94="",$B94=""),"",IF(LEN(IF($A94="","n°, ",IF(COUNTIF(Attestations!$A$2:$A$101,$A94)&gt;1,"n° en double, ",""))&amp;IF($B94="","client, ",IF(COUNTIF(Clients!$A$2:$A$201,$B94)=0,"client absent de l'onglet Clients, ",IF(INDEX(Clients!$G$2:$G$201,MATCH($B94,Clients!$A$2:$A$201,0))="","producteur ou détenteur (onglet Clients), ","")))&amp;IF($C94="","dénomination (3.A), ","")&amp;IF($D94="","triés ou collectés conjointement, ",IF(AND($D94="Triés",COUNTIF($E94:$L94,"Oui")&lt;&gt;1),"un seul flux coché si triés, ",IF(AND($D94&lt;&gt;"Triés",COUNTIF($E94:$L94,"Oui")&lt;2),"au moins deux flux si collectés conjointement, ","")))&amp;IF(AND($D94="Collectés conjointement",$L94="Oui"),"plâtre interdit en mélange, ","")&amp;IF(OR($M94="",$P94="",$R94=""),"quantités 4.A, 4.B/4.C et 4.D, ",IF(AND(ISNUMBER($M94),ISNUMBER($P94),ISNUMBER($R94)),IF(OR($M94&lt;&gt;ROUND($M94,0),$P94&lt;&gt;ROUND($P94,0),$R94&lt;&gt;ROUND($R94,0)),"tonnes sans décimale, ","")&amp;IF($P94&lt;&gt;$M94-$R94,"bilan des masses (4.B/4.C = 4.A - 4.D), ",""),"quantités en nombres, "))&amp;IF(OR($N94="",$Q94="",$S94=""),"pesées ou estimées, ","")&amp;IF($O94="","case 4.B ou 4.C, ","")&amp;IF($A94="","",IF(ABS($V94-100)&gt;0.05,"répartition du cadre 5 à "&amp;ROUND($V94,1)&amp;" % au lieu de 100 %, ",""))&amp;IF($T94="","date de signature, ","")&amp;IF('Émetteur'!$B$17&lt;&gt;"Complet","onglet Émetteur, ",""))=0,"Prête","À corriger : "&amp;LEFT(IF($A94="","n°, ",IF(COUNTIF(Attestations!$A$2:$A$101,$A94)&gt;1,"n° en double, ",""))&amp;IF($B94="","client, ",IF(COUNTIF(Clients!$A$2:$A$201,$B94)=0,"client absent de l'onglet Clients, ",IF(INDEX(Clients!$G$2:$G$201,MATCH($B94,Clients!$A$2:$A$201,0))="","producteur ou détenteur (onglet Clients), ","")))&amp;IF($C94="","dénomination (3.A), ","")&amp;IF($D94="","triés ou collectés conjointement, ",IF(AND($D94="Triés",COUNTIF($E94:$L94,"Oui")&lt;&gt;1),"un seul flux coché si triés, ",IF(AND($D94&lt;&gt;"Triés",COUNTIF($E94:$L94,"Oui")&lt;2),"au moins deux flux si collectés conjointement, ","")))&amp;IF(AND($D94="Collectés conjointement",$L94="Oui"),"plâtre interdit en mélange, ","")&amp;IF(OR($M94="",$P94="",$R94=""),"quantités 4.A, 4.B/4.C et 4.D, ",IF(AND(ISNUMBER($M94),ISNUMBER($P94),ISNUMBER($R94)),IF(OR($M94&lt;&gt;ROUND($M94,0),$P94&lt;&gt;ROUND($P94,0),$R94&lt;&gt;ROUND($R94,0)),"tonnes sans décimale, ","")&amp;IF($P94&lt;&gt;$M94-$R94,"bilan des masses (4.B/4.C = 4.A - 4.D), ",""),"quantités en nombres, "))&amp;IF(OR($N94="",$Q94="",$S94=""),"pesées ou estimées, ","")&amp;IF($O94="","case 4.B ou 4.C, ","")&amp;IF($A94="","",IF(ABS($V94-100)&gt;0.05,"répartition du cadre 5 à "&amp;ROUND($V94,1)&amp;" % au lieu de 100 %, ",""))&amp;IF($T94="","date de signature, ","")&amp;IF('Émetteur'!$B$17&lt;&gt;"Complet","onglet Émetteur, ",""),LEN(IF($A94="","n°, ",IF(COUNTIF(Attestations!$A$2:$A$101,$A94)&gt;1,"n° en double, ",""))&amp;IF($B94="","client, ",IF(COUNTIF(Clients!$A$2:$A$201,$B94)=0,"client absent de l'onglet Clients, ",IF(INDEX(Clients!$G$2:$G$201,MATCH($B94,Clients!$A$2:$A$201,0))="","producteur ou détenteur (onglet Clients), ","")))&amp;IF($C94="","dénomination (3.A), ","")&amp;IF($D94="","triés ou collectés conjointement, ",IF(AND($D94="Triés",COUNTIF($E94:$L94,"Oui")&lt;&gt;1),"un seul flux coché si triés, ",IF(AND($D94&lt;&gt;"Triés",COUNTIF($E94:$L94,"Oui")&lt;2),"au moins deux flux si collectés conjointement, ","")))&amp;IF(AND($D94="Collectés conjointement",$L94="Oui"),"plâtre interdit en mélange, ","")&amp;IF(OR($M94="",$P94="",$R94=""),"quantités 4.A, 4.B/4.C et 4.D, ",IF(AND(ISNUMBER($M94),ISNUMBER($P94),ISNUMBER($R94)),IF(OR($M94&lt;&gt;ROUND($M94,0),$P94&lt;&gt;ROUND($P94,0),$R94&lt;&gt;ROUND($R94,0)),"tonnes sans décimale, ","")&amp;IF($P94&lt;&gt;$M94-$R94,"bilan des masses (4.B/4.C = 4.A - 4.D), ",""),"quantités en nombres, "))&amp;IF(OR($N94="",$Q94="",$S94=""),"pesées ou estimées, ","")&amp;IF($O94="","case 4.B ou 4.C, ","")&amp;IF($A94="","",IF(ABS($V94-100)&gt;0.05,"répartition du cadre 5 à "&amp;ROUND($V94,1)&amp;" % au lieu de 100 %, ",""))&amp;IF($T94="","date de signature, ","")&amp;IF('Émetteur'!$B$17&lt;&gt;"Complet","onglet Émetteur, ",""))-2)))</f>
      </c>
    </row>
    <row r="95" spans="1:23" x14ac:dyDescent="0.25">
      <c r="A95" s="7"/>
      <c r="B95" s="7"/>
      <c r="C95" s="7"/>
      <c r="D95" s="7"/>
      <c r="E95" s="13"/>
      <c r="F95" s="13"/>
      <c r="G95" s="13"/>
      <c r="H95" s="13"/>
      <c r="I95" s="13"/>
      <c r="J95" s="13"/>
      <c r="K95" s="13"/>
      <c r="L95" s="13"/>
      <c r="M95" s="13"/>
      <c r="N95" s="7"/>
      <c r="O95" s="7"/>
      <c r="P95" s="13"/>
      <c r="Q95" s="7"/>
      <c r="R95" s="13"/>
      <c r="S95" s="7"/>
      <c r="T95" s="9"/>
      <c r="U95" s="7"/>
      <c r="V95" s="14">
        <f>IF($A95="","",SUMIF(Destinations!$A$2:$A$401,$A95,Destinations!$E$2:$E$401))</f>
      </c>
      <c r="W95" s="15">
        <f>IF(AND($A95="",$B95=""),"",IF(LEN(IF($A95="","n°, ",IF(COUNTIF(Attestations!$A$2:$A$101,$A95)&gt;1,"n° en double, ",""))&amp;IF($B95="","client, ",IF(COUNTIF(Clients!$A$2:$A$201,$B95)=0,"client absent de l'onglet Clients, ",IF(INDEX(Clients!$G$2:$G$201,MATCH($B95,Clients!$A$2:$A$201,0))="","producteur ou détenteur (onglet Clients), ","")))&amp;IF($C95="","dénomination (3.A), ","")&amp;IF($D95="","triés ou collectés conjointement, ",IF(AND($D95="Triés",COUNTIF($E95:$L95,"Oui")&lt;&gt;1),"un seul flux coché si triés, ",IF(AND($D95&lt;&gt;"Triés",COUNTIF($E95:$L95,"Oui")&lt;2),"au moins deux flux si collectés conjointement, ","")))&amp;IF(AND($D95="Collectés conjointement",$L95="Oui"),"plâtre interdit en mélange, ","")&amp;IF(OR($M95="",$P95="",$R95=""),"quantités 4.A, 4.B/4.C et 4.D, ",IF(AND(ISNUMBER($M95),ISNUMBER($P95),ISNUMBER($R95)),IF(OR($M95&lt;&gt;ROUND($M95,0),$P95&lt;&gt;ROUND($P95,0),$R95&lt;&gt;ROUND($R95,0)),"tonnes sans décimale, ","")&amp;IF($P95&lt;&gt;$M95-$R95,"bilan des masses (4.B/4.C = 4.A - 4.D), ",""),"quantités en nombres, "))&amp;IF(OR($N95="",$Q95="",$S95=""),"pesées ou estimées, ","")&amp;IF($O95="","case 4.B ou 4.C, ","")&amp;IF($A95="","",IF(ABS($V95-100)&gt;0.05,"répartition du cadre 5 à "&amp;ROUND($V95,1)&amp;" % au lieu de 100 %, ",""))&amp;IF($T95="","date de signature, ","")&amp;IF('Émetteur'!$B$17&lt;&gt;"Complet","onglet Émetteur, ",""))=0,"Prête","À corriger : "&amp;LEFT(IF($A95="","n°, ",IF(COUNTIF(Attestations!$A$2:$A$101,$A95)&gt;1,"n° en double, ",""))&amp;IF($B95="","client, ",IF(COUNTIF(Clients!$A$2:$A$201,$B95)=0,"client absent de l'onglet Clients, ",IF(INDEX(Clients!$G$2:$G$201,MATCH($B95,Clients!$A$2:$A$201,0))="","producteur ou détenteur (onglet Clients), ","")))&amp;IF($C95="","dénomination (3.A), ","")&amp;IF($D95="","triés ou collectés conjointement, ",IF(AND($D95="Triés",COUNTIF($E95:$L95,"Oui")&lt;&gt;1),"un seul flux coché si triés, ",IF(AND($D95&lt;&gt;"Triés",COUNTIF($E95:$L95,"Oui")&lt;2),"au moins deux flux si collectés conjointement, ","")))&amp;IF(AND($D95="Collectés conjointement",$L95="Oui"),"plâtre interdit en mélange, ","")&amp;IF(OR($M95="",$P95="",$R95=""),"quantités 4.A, 4.B/4.C et 4.D, ",IF(AND(ISNUMBER($M95),ISNUMBER($P95),ISNUMBER($R95)),IF(OR($M95&lt;&gt;ROUND($M95,0),$P95&lt;&gt;ROUND($P95,0),$R95&lt;&gt;ROUND($R95,0)),"tonnes sans décimale, ","")&amp;IF($P95&lt;&gt;$M95-$R95,"bilan des masses (4.B/4.C = 4.A - 4.D), ",""),"quantités en nombres, "))&amp;IF(OR($N95="",$Q95="",$S95=""),"pesées ou estimées, ","")&amp;IF($O95="","case 4.B ou 4.C, ","")&amp;IF($A95="","",IF(ABS($V95-100)&gt;0.05,"répartition du cadre 5 à "&amp;ROUND($V95,1)&amp;" % au lieu de 100 %, ",""))&amp;IF($T95="","date de signature, ","")&amp;IF('Émetteur'!$B$17&lt;&gt;"Complet","onglet Émetteur, ",""),LEN(IF($A95="","n°, ",IF(COUNTIF(Attestations!$A$2:$A$101,$A95)&gt;1,"n° en double, ",""))&amp;IF($B95="","client, ",IF(COUNTIF(Clients!$A$2:$A$201,$B95)=0,"client absent de l'onglet Clients, ",IF(INDEX(Clients!$G$2:$G$201,MATCH($B95,Clients!$A$2:$A$201,0))="","producteur ou détenteur (onglet Clients), ","")))&amp;IF($C95="","dénomination (3.A), ","")&amp;IF($D95="","triés ou collectés conjointement, ",IF(AND($D95="Triés",COUNTIF($E95:$L95,"Oui")&lt;&gt;1),"un seul flux coché si triés, ",IF(AND($D95&lt;&gt;"Triés",COUNTIF($E95:$L95,"Oui")&lt;2),"au moins deux flux si collectés conjointement, ","")))&amp;IF(AND($D95="Collectés conjointement",$L95="Oui"),"plâtre interdit en mélange, ","")&amp;IF(OR($M95="",$P95="",$R95=""),"quantités 4.A, 4.B/4.C et 4.D, ",IF(AND(ISNUMBER($M95),ISNUMBER($P95),ISNUMBER($R95)),IF(OR($M95&lt;&gt;ROUND($M95,0),$P95&lt;&gt;ROUND($P95,0),$R95&lt;&gt;ROUND($R95,0)),"tonnes sans décimale, ","")&amp;IF($P95&lt;&gt;$M95-$R95,"bilan des masses (4.B/4.C = 4.A - 4.D), ",""),"quantités en nombres, "))&amp;IF(OR($N95="",$Q95="",$S95=""),"pesées ou estimées, ","")&amp;IF($O95="","case 4.B ou 4.C, ","")&amp;IF($A95="","",IF(ABS($V95-100)&gt;0.05,"répartition du cadre 5 à "&amp;ROUND($V95,1)&amp;" % au lieu de 100 %, ",""))&amp;IF($T95="","date de signature, ","")&amp;IF('Émetteur'!$B$17&lt;&gt;"Complet","onglet Émetteur, ",""))-2)))</f>
      </c>
    </row>
    <row r="96" spans="1:23" x14ac:dyDescent="0.25">
      <c r="A96" s="7"/>
      <c r="B96" s="7"/>
      <c r="C96" s="7"/>
      <c r="D96" s="7"/>
      <c r="E96" s="13"/>
      <c r="F96" s="13"/>
      <c r="G96" s="13"/>
      <c r="H96" s="13"/>
      <c r="I96" s="13"/>
      <c r="J96" s="13"/>
      <c r="K96" s="13"/>
      <c r="L96" s="13"/>
      <c r="M96" s="13"/>
      <c r="N96" s="7"/>
      <c r="O96" s="7"/>
      <c r="P96" s="13"/>
      <c r="Q96" s="7"/>
      <c r="R96" s="13"/>
      <c r="S96" s="7"/>
      <c r="T96" s="9"/>
      <c r="U96" s="7"/>
      <c r="V96" s="14">
        <f>IF($A96="","",SUMIF(Destinations!$A$2:$A$401,$A96,Destinations!$E$2:$E$401))</f>
      </c>
      <c r="W96" s="15">
        <f>IF(AND($A96="",$B96=""),"",IF(LEN(IF($A96="","n°, ",IF(COUNTIF(Attestations!$A$2:$A$101,$A96)&gt;1,"n° en double, ",""))&amp;IF($B96="","client, ",IF(COUNTIF(Clients!$A$2:$A$201,$B96)=0,"client absent de l'onglet Clients, ",IF(INDEX(Clients!$G$2:$G$201,MATCH($B96,Clients!$A$2:$A$201,0))="","producteur ou détenteur (onglet Clients), ","")))&amp;IF($C96="","dénomination (3.A), ","")&amp;IF($D96="","triés ou collectés conjointement, ",IF(AND($D96="Triés",COUNTIF($E96:$L96,"Oui")&lt;&gt;1),"un seul flux coché si triés, ",IF(AND($D96&lt;&gt;"Triés",COUNTIF($E96:$L96,"Oui")&lt;2),"au moins deux flux si collectés conjointement, ","")))&amp;IF(AND($D96="Collectés conjointement",$L96="Oui"),"plâtre interdit en mélange, ","")&amp;IF(OR($M96="",$P96="",$R96=""),"quantités 4.A, 4.B/4.C et 4.D, ",IF(AND(ISNUMBER($M96),ISNUMBER($P96),ISNUMBER($R96)),IF(OR($M96&lt;&gt;ROUND($M96,0),$P96&lt;&gt;ROUND($P96,0),$R96&lt;&gt;ROUND($R96,0)),"tonnes sans décimale, ","")&amp;IF($P96&lt;&gt;$M96-$R96,"bilan des masses (4.B/4.C = 4.A - 4.D), ",""),"quantités en nombres, "))&amp;IF(OR($N96="",$Q96="",$S96=""),"pesées ou estimées, ","")&amp;IF($O96="","case 4.B ou 4.C, ","")&amp;IF($A96="","",IF(ABS($V96-100)&gt;0.05,"répartition du cadre 5 à "&amp;ROUND($V96,1)&amp;" % au lieu de 100 %, ",""))&amp;IF($T96="","date de signature, ","")&amp;IF('Émetteur'!$B$17&lt;&gt;"Complet","onglet Émetteur, ",""))=0,"Prête","À corriger : "&amp;LEFT(IF($A96="","n°, ",IF(COUNTIF(Attestations!$A$2:$A$101,$A96)&gt;1,"n° en double, ",""))&amp;IF($B96="","client, ",IF(COUNTIF(Clients!$A$2:$A$201,$B96)=0,"client absent de l'onglet Clients, ",IF(INDEX(Clients!$G$2:$G$201,MATCH($B96,Clients!$A$2:$A$201,0))="","producteur ou détenteur (onglet Clients), ","")))&amp;IF($C96="","dénomination (3.A), ","")&amp;IF($D96="","triés ou collectés conjointement, ",IF(AND($D96="Triés",COUNTIF($E96:$L96,"Oui")&lt;&gt;1),"un seul flux coché si triés, ",IF(AND($D96&lt;&gt;"Triés",COUNTIF($E96:$L96,"Oui")&lt;2),"au moins deux flux si collectés conjointement, ","")))&amp;IF(AND($D96="Collectés conjointement",$L96="Oui"),"plâtre interdit en mélange, ","")&amp;IF(OR($M96="",$P96="",$R96=""),"quantités 4.A, 4.B/4.C et 4.D, ",IF(AND(ISNUMBER($M96),ISNUMBER($P96),ISNUMBER($R96)),IF(OR($M96&lt;&gt;ROUND($M96,0),$P96&lt;&gt;ROUND($P96,0),$R96&lt;&gt;ROUND($R96,0)),"tonnes sans décimale, ","")&amp;IF($P96&lt;&gt;$M96-$R96,"bilan des masses (4.B/4.C = 4.A - 4.D), ",""),"quantités en nombres, "))&amp;IF(OR($N96="",$Q96="",$S96=""),"pesées ou estimées, ","")&amp;IF($O96="","case 4.B ou 4.C, ","")&amp;IF($A96="","",IF(ABS($V96-100)&gt;0.05,"répartition du cadre 5 à "&amp;ROUND($V96,1)&amp;" % au lieu de 100 %, ",""))&amp;IF($T96="","date de signature, ","")&amp;IF('Émetteur'!$B$17&lt;&gt;"Complet","onglet Émetteur, ",""),LEN(IF($A96="","n°, ",IF(COUNTIF(Attestations!$A$2:$A$101,$A96)&gt;1,"n° en double, ",""))&amp;IF($B96="","client, ",IF(COUNTIF(Clients!$A$2:$A$201,$B96)=0,"client absent de l'onglet Clients, ",IF(INDEX(Clients!$G$2:$G$201,MATCH($B96,Clients!$A$2:$A$201,0))="","producteur ou détenteur (onglet Clients), ","")))&amp;IF($C96="","dénomination (3.A), ","")&amp;IF($D96="","triés ou collectés conjointement, ",IF(AND($D96="Triés",COUNTIF($E96:$L96,"Oui")&lt;&gt;1),"un seul flux coché si triés, ",IF(AND($D96&lt;&gt;"Triés",COUNTIF($E96:$L96,"Oui")&lt;2),"au moins deux flux si collectés conjointement, ","")))&amp;IF(AND($D96="Collectés conjointement",$L96="Oui"),"plâtre interdit en mélange, ","")&amp;IF(OR($M96="",$P96="",$R96=""),"quantités 4.A, 4.B/4.C et 4.D, ",IF(AND(ISNUMBER($M96),ISNUMBER($P96),ISNUMBER($R96)),IF(OR($M96&lt;&gt;ROUND($M96,0),$P96&lt;&gt;ROUND($P96,0),$R96&lt;&gt;ROUND($R96,0)),"tonnes sans décimale, ","")&amp;IF($P96&lt;&gt;$M96-$R96,"bilan des masses (4.B/4.C = 4.A - 4.D), ",""),"quantités en nombres, "))&amp;IF(OR($N96="",$Q96="",$S96=""),"pesées ou estimées, ","")&amp;IF($O96="","case 4.B ou 4.C, ","")&amp;IF($A96="","",IF(ABS($V96-100)&gt;0.05,"répartition du cadre 5 à "&amp;ROUND($V96,1)&amp;" % au lieu de 100 %, ",""))&amp;IF($T96="","date de signature, ","")&amp;IF('Émetteur'!$B$17&lt;&gt;"Complet","onglet Émetteur, ",""))-2)))</f>
      </c>
    </row>
    <row r="97" spans="1:23" x14ac:dyDescent="0.25">
      <c r="A97" s="7"/>
      <c r="B97" s="7"/>
      <c r="C97" s="7"/>
      <c r="D97" s="7"/>
      <c r="E97" s="13"/>
      <c r="F97" s="13"/>
      <c r="G97" s="13"/>
      <c r="H97" s="13"/>
      <c r="I97" s="13"/>
      <c r="J97" s="13"/>
      <c r="K97" s="13"/>
      <c r="L97" s="13"/>
      <c r="M97" s="13"/>
      <c r="N97" s="7"/>
      <c r="O97" s="7"/>
      <c r="P97" s="13"/>
      <c r="Q97" s="7"/>
      <c r="R97" s="13"/>
      <c r="S97" s="7"/>
      <c r="T97" s="9"/>
      <c r="U97" s="7"/>
      <c r="V97" s="14">
        <f>IF($A97="","",SUMIF(Destinations!$A$2:$A$401,$A97,Destinations!$E$2:$E$401))</f>
      </c>
      <c r="W97" s="15">
        <f>IF(AND($A97="",$B97=""),"",IF(LEN(IF($A97="","n°, ",IF(COUNTIF(Attestations!$A$2:$A$101,$A97)&gt;1,"n° en double, ",""))&amp;IF($B97="","client, ",IF(COUNTIF(Clients!$A$2:$A$201,$B97)=0,"client absent de l'onglet Clients, ",IF(INDEX(Clients!$G$2:$G$201,MATCH($B97,Clients!$A$2:$A$201,0))="","producteur ou détenteur (onglet Clients), ","")))&amp;IF($C97="","dénomination (3.A), ","")&amp;IF($D97="","triés ou collectés conjointement, ",IF(AND($D97="Triés",COUNTIF($E97:$L97,"Oui")&lt;&gt;1),"un seul flux coché si triés, ",IF(AND($D97&lt;&gt;"Triés",COUNTIF($E97:$L97,"Oui")&lt;2),"au moins deux flux si collectés conjointement, ","")))&amp;IF(AND($D97="Collectés conjointement",$L97="Oui"),"plâtre interdit en mélange, ","")&amp;IF(OR($M97="",$P97="",$R97=""),"quantités 4.A, 4.B/4.C et 4.D, ",IF(AND(ISNUMBER($M97),ISNUMBER($P97),ISNUMBER($R97)),IF(OR($M97&lt;&gt;ROUND($M97,0),$P97&lt;&gt;ROUND($P97,0),$R97&lt;&gt;ROUND($R97,0)),"tonnes sans décimale, ","")&amp;IF($P97&lt;&gt;$M97-$R97,"bilan des masses (4.B/4.C = 4.A - 4.D), ",""),"quantités en nombres, "))&amp;IF(OR($N97="",$Q97="",$S97=""),"pesées ou estimées, ","")&amp;IF($O97="","case 4.B ou 4.C, ","")&amp;IF($A97="","",IF(ABS($V97-100)&gt;0.05,"répartition du cadre 5 à "&amp;ROUND($V97,1)&amp;" % au lieu de 100 %, ",""))&amp;IF($T97="","date de signature, ","")&amp;IF('Émetteur'!$B$17&lt;&gt;"Complet","onglet Émetteur, ",""))=0,"Prête","À corriger : "&amp;LEFT(IF($A97="","n°, ",IF(COUNTIF(Attestations!$A$2:$A$101,$A97)&gt;1,"n° en double, ",""))&amp;IF($B97="","client, ",IF(COUNTIF(Clients!$A$2:$A$201,$B97)=0,"client absent de l'onglet Clients, ",IF(INDEX(Clients!$G$2:$G$201,MATCH($B97,Clients!$A$2:$A$201,0))="","producteur ou détenteur (onglet Clients), ","")))&amp;IF($C97="","dénomination (3.A), ","")&amp;IF($D97="","triés ou collectés conjointement, ",IF(AND($D97="Triés",COUNTIF($E97:$L97,"Oui")&lt;&gt;1),"un seul flux coché si triés, ",IF(AND($D97&lt;&gt;"Triés",COUNTIF($E97:$L97,"Oui")&lt;2),"au moins deux flux si collectés conjointement, ","")))&amp;IF(AND($D97="Collectés conjointement",$L97="Oui"),"plâtre interdit en mélange, ","")&amp;IF(OR($M97="",$P97="",$R97=""),"quantités 4.A, 4.B/4.C et 4.D, ",IF(AND(ISNUMBER($M97),ISNUMBER($P97),ISNUMBER($R97)),IF(OR($M97&lt;&gt;ROUND($M97,0),$P97&lt;&gt;ROUND($P97,0),$R97&lt;&gt;ROUND($R97,0)),"tonnes sans décimale, ","")&amp;IF($P97&lt;&gt;$M97-$R97,"bilan des masses (4.B/4.C = 4.A - 4.D), ",""),"quantités en nombres, "))&amp;IF(OR($N97="",$Q97="",$S97=""),"pesées ou estimées, ","")&amp;IF($O97="","case 4.B ou 4.C, ","")&amp;IF($A97="","",IF(ABS($V97-100)&gt;0.05,"répartition du cadre 5 à "&amp;ROUND($V97,1)&amp;" % au lieu de 100 %, ",""))&amp;IF($T97="","date de signature, ","")&amp;IF('Émetteur'!$B$17&lt;&gt;"Complet","onglet Émetteur, ",""),LEN(IF($A97="","n°, ",IF(COUNTIF(Attestations!$A$2:$A$101,$A97)&gt;1,"n° en double, ",""))&amp;IF($B97="","client, ",IF(COUNTIF(Clients!$A$2:$A$201,$B97)=0,"client absent de l'onglet Clients, ",IF(INDEX(Clients!$G$2:$G$201,MATCH($B97,Clients!$A$2:$A$201,0))="","producteur ou détenteur (onglet Clients), ","")))&amp;IF($C97="","dénomination (3.A), ","")&amp;IF($D97="","triés ou collectés conjointement, ",IF(AND($D97="Triés",COUNTIF($E97:$L97,"Oui")&lt;&gt;1),"un seul flux coché si triés, ",IF(AND($D97&lt;&gt;"Triés",COUNTIF($E97:$L97,"Oui")&lt;2),"au moins deux flux si collectés conjointement, ","")))&amp;IF(AND($D97="Collectés conjointement",$L97="Oui"),"plâtre interdit en mélange, ","")&amp;IF(OR($M97="",$P97="",$R97=""),"quantités 4.A, 4.B/4.C et 4.D, ",IF(AND(ISNUMBER($M97),ISNUMBER($P97),ISNUMBER($R97)),IF(OR($M97&lt;&gt;ROUND($M97,0),$P97&lt;&gt;ROUND($P97,0),$R97&lt;&gt;ROUND($R97,0)),"tonnes sans décimale, ","")&amp;IF($P97&lt;&gt;$M97-$R97,"bilan des masses (4.B/4.C = 4.A - 4.D), ",""),"quantités en nombres, "))&amp;IF(OR($N97="",$Q97="",$S97=""),"pesées ou estimées, ","")&amp;IF($O97="","case 4.B ou 4.C, ","")&amp;IF($A97="","",IF(ABS($V97-100)&gt;0.05,"répartition du cadre 5 à "&amp;ROUND($V97,1)&amp;" % au lieu de 100 %, ",""))&amp;IF($T97="","date de signature, ","")&amp;IF('Émetteur'!$B$17&lt;&gt;"Complet","onglet Émetteur, ",""))-2)))</f>
      </c>
    </row>
    <row r="98" spans="1:23" x14ac:dyDescent="0.25">
      <c r="A98" s="7"/>
      <c r="B98" s="7"/>
      <c r="C98" s="7"/>
      <c r="D98" s="7"/>
      <c r="E98" s="13"/>
      <c r="F98" s="13"/>
      <c r="G98" s="13"/>
      <c r="H98" s="13"/>
      <c r="I98" s="13"/>
      <c r="J98" s="13"/>
      <c r="K98" s="13"/>
      <c r="L98" s="13"/>
      <c r="M98" s="13"/>
      <c r="N98" s="7"/>
      <c r="O98" s="7"/>
      <c r="P98" s="13"/>
      <c r="Q98" s="7"/>
      <c r="R98" s="13"/>
      <c r="S98" s="7"/>
      <c r="T98" s="9"/>
      <c r="U98" s="7"/>
      <c r="V98" s="14">
        <f>IF($A98="","",SUMIF(Destinations!$A$2:$A$401,$A98,Destinations!$E$2:$E$401))</f>
      </c>
      <c r="W98" s="15">
        <f>IF(AND($A98="",$B98=""),"",IF(LEN(IF($A98="","n°, ",IF(COUNTIF(Attestations!$A$2:$A$101,$A98)&gt;1,"n° en double, ",""))&amp;IF($B98="","client, ",IF(COUNTIF(Clients!$A$2:$A$201,$B98)=0,"client absent de l'onglet Clients, ",IF(INDEX(Clients!$G$2:$G$201,MATCH($B98,Clients!$A$2:$A$201,0))="","producteur ou détenteur (onglet Clients), ","")))&amp;IF($C98="","dénomination (3.A), ","")&amp;IF($D98="","triés ou collectés conjointement, ",IF(AND($D98="Triés",COUNTIF($E98:$L98,"Oui")&lt;&gt;1),"un seul flux coché si triés, ",IF(AND($D98&lt;&gt;"Triés",COUNTIF($E98:$L98,"Oui")&lt;2),"au moins deux flux si collectés conjointement, ","")))&amp;IF(AND($D98="Collectés conjointement",$L98="Oui"),"plâtre interdit en mélange, ","")&amp;IF(OR($M98="",$P98="",$R98=""),"quantités 4.A, 4.B/4.C et 4.D, ",IF(AND(ISNUMBER($M98),ISNUMBER($P98),ISNUMBER($R98)),IF(OR($M98&lt;&gt;ROUND($M98,0),$P98&lt;&gt;ROUND($P98,0),$R98&lt;&gt;ROUND($R98,0)),"tonnes sans décimale, ","")&amp;IF($P98&lt;&gt;$M98-$R98,"bilan des masses (4.B/4.C = 4.A - 4.D), ",""),"quantités en nombres, "))&amp;IF(OR($N98="",$Q98="",$S98=""),"pesées ou estimées, ","")&amp;IF($O98="","case 4.B ou 4.C, ","")&amp;IF($A98="","",IF(ABS($V98-100)&gt;0.05,"répartition du cadre 5 à "&amp;ROUND($V98,1)&amp;" % au lieu de 100 %, ",""))&amp;IF($T98="","date de signature, ","")&amp;IF('Émetteur'!$B$17&lt;&gt;"Complet","onglet Émetteur, ",""))=0,"Prête","À corriger : "&amp;LEFT(IF($A98="","n°, ",IF(COUNTIF(Attestations!$A$2:$A$101,$A98)&gt;1,"n° en double, ",""))&amp;IF($B98="","client, ",IF(COUNTIF(Clients!$A$2:$A$201,$B98)=0,"client absent de l'onglet Clients, ",IF(INDEX(Clients!$G$2:$G$201,MATCH($B98,Clients!$A$2:$A$201,0))="","producteur ou détenteur (onglet Clients), ","")))&amp;IF($C98="","dénomination (3.A), ","")&amp;IF($D98="","triés ou collectés conjointement, ",IF(AND($D98="Triés",COUNTIF($E98:$L98,"Oui")&lt;&gt;1),"un seul flux coché si triés, ",IF(AND($D98&lt;&gt;"Triés",COUNTIF($E98:$L98,"Oui")&lt;2),"au moins deux flux si collectés conjointement, ","")))&amp;IF(AND($D98="Collectés conjointement",$L98="Oui"),"plâtre interdit en mélange, ","")&amp;IF(OR($M98="",$P98="",$R98=""),"quantités 4.A, 4.B/4.C et 4.D, ",IF(AND(ISNUMBER($M98),ISNUMBER($P98),ISNUMBER($R98)),IF(OR($M98&lt;&gt;ROUND($M98,0),$P98&lt;&gt;ROUND($P98,0),$R98&lt;&gt;ROUND($R98,0)),"tonnes sans décimale, ","")&amp;IF($P98&lt;&gt;$M98-$R98,"bilan des masses (4.B/4.C = 4.A - 4.D), ",""),"quantités en nombres, "))&amp;IF(OR($N98="",$Q98="",$S98=""),"pesées ou estimées, ","")&amp;IF($O98="","case 4.B ou 4.C, ","")&amp;IF($A98="","",IF(ABS($V98-100)&gt;0.05,"répartition du cadre 5 à "&amp;ROUND($V98,1)&amp;" % au lieu de 100 %, ",""))&amp;IF($T98="","date de signature, ","")&amp;IF('Émetteur'!$B$17&lt;&gt;"Complet","onglet Émetteur, ",""),LEN(IF($A98="","n°, ",IF(COUNTIF(Attestations!$A$2:$A$101,$A98)&gt;1,"n° en double, ",""))&amp;IF($B98="","client, ",IF(COUNTIF(Clients!$A$2:$A$201,$B98)=0,"client absent de l'onglet Clients, ",IF(INDEX(Clients!$G$2:$G$201,MATCH($B98,Clients!$A$2:$A$201,0))="","producteur ou détenteur (onglet Clients), ","")))&amp;IF($C98="","dénomination (3.A), ","")&amp;IF($D98="","triés ou collectés conjointement, ",IF(AND($D98="Triés",COUNTIF($E98:$L98,"Oui")&lt;&gt;1),"un seul flux coché si triés, ",IF(AND($D98&lt;&gt;"Triés",COUNTIF($E98:$L98,"Oui")&lt;2),"au moins deux flux si collectés conjointement, ","")))&amp;IF(AND($D98="Collectés conjointement",$L98="Oui"),"plâtre interdit en mélange, ","")&amp;IF(OR($M98="",$P98="",$R98=""),"quantités 4.A, 4.B/4.C et 4.D, ",IF(AND(ISNUMBER($M98),ISNUMBER($P98),ISNUMBER($R98)),IF(OR($M98&lt;&gt;ROUND($M98,0),$P98&lt;&gt;ROUND($P98,0),$R98&lt;&gt;ROUND($R98,0)),"tonnes sans décimale, ","")&amp;IF($P98&lt;&gt;$M98-$R98,"bilan des masses (4.B/4.C = 4.A - 4.D), ",""),"quantités en nombres, "))&amp;IF(OR($N98="",$Q98="",$S98=""),"pesées ou estimées, ","")&amp;IF($O98="","case 4.B ou 4.C, ","")&amp;IF($A98="","",IF(ABS($V98-100)&gt;0.05,"répartition du cadre 5 à "&amp;ROUND($V98,1)&amp;" % au lieu de 100 %, ",""))&amp;IF($T98="","date de signature, ","")&amp;IF('Émetteur'!$B$17&lt;&gt;"Complet","onglet Émetteur, ",""))-2)))</f>
      </c>
    </row>
    <row r="99" spans="1:23" x14ac:dyDescent="0.25">
      <c r="A99" s="7"/>
      <c r="B99" s="7"/>
      <c r="C99" s="7"/>
      <c r="D99" s="7"/>
      <c r="E99" s="13"/>
      <c r="F99" s="13"/>
      <c r="G99" s="13"/>
      <c r="H99" s="13"/>
      <c r="I99" s="13"/>
      <c r="J99" s="13"/>
      <c r="K99" s="13"/>
      <c r="L99" s="13"/>
      <c r="M99" s="13"/>
      <c r="N99" s="7"/>
      <c r="O99" s="7"/>
      <c r="P99" s="13"/>
      <c r="Q99" s="7"/>
      <c r="R99" s="13"/>
      <c r="S99" s="7"/>
      <c r="T99" s="9"/>
      <c r="U99" s="7"/>
      <c r="V99" s="14">
        <f>IF($A99="","",SUMIF(Destinations!$A$2:$A$401,$A99,Destinations!$E$2:$E$401))</f>
      </c>
      <c r="W99" s="15">
        <f>IF(AND($A99="",$B99=""),"",IF(LEN(IF($A99="","n°, ",IF(COUNTIF(Attestations!$A$2:$A$101,$A99)&gt;1,"n° en double, ",""))&amp;IF($B99="","client, ",IF(COUNTIF(Clients!$A$2:$A$201,$B99)=0,"client absent de l'onglet Clients, ",IF(INDEX(Clients!$G$2:$G$201,MATCH($B99,Clients!$A$2:$A$201,0))="","producteur ou détenteur (onglet Clients), ","")))&amp;IF($C99="","dénomination (3.A), ","")&amp;IF($D99="","triés ou collectés conjointement, ",IF(AND($D99="Triés",COUNTIF($E99:$L99,"Oui")&lt;&gt;1),"un seul flux coché si triés, ",IF(AND($D99&lt;&gt;"Triés",COUNTIF($E99:$L99,"Oui")&lt;2),"au moins deux flux si collectés conjointement, ","")))&amp;IF(AND($D99="Collectés conjointement",$L99="Oui"),"plâtre interdit en mélange, ","")&amp;IF(OR($M99="",$P99="",$R99=""),"quantités 4.A, 4.B/4.C et 4.D, ",IF(AND(ISNUMBER($M99),ISNUMBER($P99),ISNUMBER($R99)),IF(OR($M99&lt;&gt;ROUND($M99,0),$P99&lt;&gt;ROUND($P99,0),$R99&lt;&gt;ROUND($R99,0)),"tonnes sans décimale, ","")&amp;IF($P99&lt;&gt;$M99-$R99,"bilan des masses (4.B/4.C = 4.A - 4.D), ",""),"quantités en nombres, "))&amp;IF(OR($N99="",$Q99="",$S99=""),"pesées ou estimées, ","")&amp;IF($O99="","case 4.B ou 4.C, ","")&amp;IF($A99="","",IF(ABS($V99-100)&gt;0.05,"répartition du cadre 5 à "&amp;ROUND($V99,1)&amp;" % au lieu de 100 %, ",""))&amp;IF($T99="","date de signature, ","")&amp;IF('Émetteur'!$B$17&lt;&gt;"Complet","onglet Émetteur, ",""))=0,"Prête","À corriger : "&amp;LEFT(IF($A99="","n°, ",IF(COUNTIF(Attestations!$A$2:$A$101,$A99)&gt;1,"n° en double, ",""))&amp;IF($B99="","client, ",IF(COUNTIF(Clients!$A$2:$A$201,$B99)=0,"client absent de l'onglet Clients, ",IF(INDEX(Clients!$G$2:$G$201,MATCH($B99,Clients!$A$2:$A$201,0))="","producteur ou détenteur (onglet Clients), ","")))&amp;IF($C99="","dénomination (3.A), ","")&amp;IF($D99="","triés ou collectés conjointement, ",IF(AND($D99="Triés",COUNTIF($E99:$L99,"Oui")&lt;&gt;1),"un seul flux coché si triés, ",IF(AND($D99&lt;&gt;"Triés",COUNTIF($E99:$L99,"Oui")&lt;2),"au moins deux flux si collectés conjointement, ","")))&amp;IF(AND($D99="Collectés conjointement",$L99="Oui"),"plâtre interdit en mélange, ","")&amp;IF(OR($M99="",$P99="",$R99=""),"quantités 4.A, 4.B/4.C et 4.D, ",IF(AND(ISNUMBER($M99),ISNUMBER($P99),ISNUMBER($R99)),IF(OR($M99&lt;&gt;ROUND($M99,0),$P99&lt;&gt;ROUND($P99,0),$R99&lt;&gt;ROUND($R99,0)),"tonnes sans décimale, ","")&amp;IF($P99&lt;&gt;$M99-$R99,"bilan des masses (4.B/4.C = 4.A - 4.D), ",""),"quantités en nombres, "))&amp;IF(OR($N99="",$Q99="",$S99=""),"pesées ou estimées, ","")&amp;IF($O99="","case 4.B ou 4.C, ","")&amp;IF($A99="","",IF(ABS($V99-100)&gt;0.05,"répartition du cadre 5 à "&amp;ROUND($V99,1)&amp;" % au lieu de 100 %, ",""))&amp;IF($T99="","date de signature, ","")&amp;IF('Émetteur'!$B$17&lt;&gt;"Complet","onglet Émetteur, ",""),LEN(IF($A99="","n°, ",IF(COUNTIF(Attestations!$A$2:$A$101,$A99)&gt;1,"n° en double, ",""))&amp;IF($B99="","client, ",IF(COUNTIF(Clients!$A$2:$A$201,$B99)=0,"client absent de l'onglet Clients, ",IF(INDEX(Clients!$G$2:$G$201,MATCH($B99,Clients!$A$2:$A$201,0))="","producteur ou détenteur (onglet Clients), ","")))&amp;IF($C99="","dénomination (3.A), ","")&amp;IF($D99="","triés ou collectés conjointement, ",IF(AND($D99="Triés",COUNTIF($E99:$L99,"Oui")&lt;&gt;1),"un seul flux coché si triés, ",IF(AND($D99&lt;&gt;"Triés",COUNTIF($E99:$L99,"Oui")&lt;2),"au moins deux flux si collectés conjointement, ","")))&amp;IF(AND($D99="Collectés conjointement",$L99="Oui"),"plâtre interdit en mélange, ","")&amp;IF(OR($M99="",$P99="",$R99=""),"quantités 4.A, 4.B/4.C et 4.D, ",IF(AND(ISNUMBER($M99),ISNUMBER($P99),ISNUMBER($R99)),IF(OR($M99&lt;&gt;ROUND($M99,0),$P99&lt;&gt;ROUND($P99,0),$R99&lt;&gt;ROUND($R99,0)),"tonnes sans décimale, ","")&amp;IF($P99&lt;&gt;$M99-$R99,"bilan des masses (4.B/4.C = 4.A - 4.D), ",""),"quantités en nombres, "))&amp;IF(OR($N99="",$Q99="",$S99=""),"pesées ou estimées, ","")&amp;IF($O99="","case 4.B ou 4.C, ","")&amp;IF($A99="","",IF(ABS($V99-100)&gt;0.05,"répartition du cadre 5 à "&amp;ROUND($V99,1)&amp;" % au lieu de 100 %, ",""))&amp;IF($T99="","date de signature, ","")&amp;IF('Émetteur'!$B$17&lt;&gt;"Complet","onglet Émetteur, ",""))-2)))</f>
      </c>
    </row>
    <row r="100" spans="1:23" x14ac:dyDescent="0.25">
      <c r="A100" s="7"/>
      <c r="B100" s="7"/>
      <c r="C100" s="7"/>
      <c r="D100" s="7"/>
      <c r="E100" s="13"/>
      <c r="F100" s="13"/>
      <c r="G100" s="13"/>
      <c r="H100" s="13"/>
      <c r="I100" s="13"/>
      <c r="J100" s="13"/>
      <c r="K100" s="13"/>
      <c r="L100" s="13"/>
      <c r="M100" s="13"/>
      <c r="N100" s="7"/>
      <c r="O100" s="7"/>
      <c r="P100" s="13"/>
      <c r="Q100" s="7"/>
      <c r="R100" s="13"/>
      <c r="S100" s="7"/>
      <c r="T100" s="9"/>
      <c r="U100" s="7"/>
      <c r="V100" s="14">
        <f>IF($A100="","",SUMIF(Destinations!$A$2:$A$401,$A100,Destinations!$E$2:$E$401))</f>
      </c>
      <c r="W100" s="15">
        <f>IF(AND($A100="",$B100=""),"",IF(LEN(IF($A100="","n°, ",IF(COUNTIF(Attestations!$A$2:$A$101,$A100)&gt;1,"n° en double, ",""))&amp;IF($B100="","client, ",IF(COUNTIF(Clients!$A$2:$A$201,$B100)=0,"client absent de l'onglet Clients, ",IF(INDEX(Clients!$G$2:$G$201,MATCH($B100,Clients!$A$2:$A$201,0))="","producteur ou détenteur (onglet Clients), ","")))&amp;IF($C100="","dénomination (3.A), ","")&amp;IF($D100="","triés ou collectés conjointement, ",IF(AND($D100="Triés",COUNTIF($E100:$L100,"Oui")&lt;&gt;1),"un seul flux coché si triés, ",IF(AND($D100&lt;&gt;"Triés",COUNTIF($E100:$L100,"Oui")&lt;2),"au moins deux flux si collectés conjointement, ","")))&amp;IF(AND($D100="Collectés conjointement",$L100="Oui"),"plâtre interdit en mélange, ","")&amp;IF(OR($M100="",$P100="",$R100=""),"quantités 4.A, 4.B/4.C et 4.D, ",IF(AND(ISNUMBER($M100),ISNUMBER($P100),ISNUMBER($R100)),IF(OR($M100&lt;&gt;ROUND($M100,0),$P100&lt;&gt;ROUND($P100,0),$R100&lt;&gt;ROUND($R100,0)),"tonnes sans décimale, ","")&amp;IF($P100&lt;&gt;$M100-$R100,"bilan des masses (4.B/4.C = 4.A - 4.D), ",""),"quantités en nombres, "))&amp;IF(OR($N100="",$Q100="",$S100=""),"pesées ou estimées, ","")&amp;IF($O100="","case 4.B ou 4.C, ","")&amp;IF($A100="","",IF(ABS($V100-100)&gt;0.05,"répartition du cadre 5 à "&amp;ROUND($V100,1)&amp;" % au lieu de 100 %, ",""))&amp;IF($T100="","date de signature, ","")&amp;IF('Émetteur'!$B$17&lt;&gt;"Complet","onglet Émetteur, ",""))=0,"Prête","À corriger : "&amp;LEFT(IF($A100="","n°, ",IF(COUNTIF(Attestations!$A$2:$A$101,$A100)&gt;1,"n° en double, ",""))&amp;IF($B100="","client, ",IF(COUNTIF(Clients!$A$2:$A$201,$B100)=0,"client absent de l'onglet Clients, ",IF(INDEX(Clients!$G$2:$G$201,MATCH($B100,Clients!$A$2:$A$201,0))="","producteur ou détenteur (onglet Clients), ","")))&amp;IF($C100="","dénomination (3.A), ","")&amp;IF($D100="","triés ou collectés conjointement, ",IF(AND($D100="Triés",COUNTIF($E100:$L100,"Oui")&lt;&gt;1),"un seul flux coché si triés, ",IF(AND($D100&lt;&gt;"Triés",COUNTIF($E100:$L100,"Oui")&lt;2),"au moins deux flux si collectés conjointement, ","")))&amp;IF(AND($D100="Collectés conjointement",$L100="Oui"),"plâtre interdit en mélange, ","")&amp;IF(OR($M100="",$P100="",$R100=""),"quantités 4.A, 4.B/4.C et 4.D, ",IF(AND(ISNUMBER($M100),ISNUMBER($P100),ISNUMBER($R100)),IF(OR($M100&lt;&gt;ROUND($M100,0),$P100&lt;&gt;ROUND($P100,0),$R100&lt;&gt;ROUND($R100,0)),"tonnes sans décimale, ","")&amp;IF($P100&lt;&gt;$M100-$R100,"bilan des masses (4.B/4.C = 4.A - 4.D), ",""),"quantités en nombres, "))&amp;IF(OR($N100="",$Q100="",$S100=""),"pesées ou estimées, ","")&amp;IF($O100="","case 4.B ou 4.C, ","")&amp;IF($A100="","",IF(ABS($V100-100)&gt;0.05,"répartition du cadre 5 à "&amp;ROUND($V100,1)&amp;" % au lieu de 100 %, ",""))&amp;IF($T100="","date de signature, ","")&amp;IF('Émetteur'!$B$17&lt;&gt;"Complet","onglet Émetteur, ",""),LEN(IF($A100="","n°, ",IF(COUNTIF(Attestations!$A$2:$A$101,$A100)&gt;1,"n° en double, ",""))&amp;IF($B100="","client, ",IF(COUNTIF(Clients!$A$2:$A$201,$B100)=0,"client absent de l'onglet Clients, ",IF(INDEX(Clients!$G$2:$G$201,MATCH($B100,Clients!$A$2:$A$201,0))="","producteur ou détenteur (onglet Clients), ","")))&amp;IF($C100="","dénomination (3.A), ","")&amp;IF($D100="","triés ou collectés conjointement, ",IF(AND($D100="Triés",COUNTIF($E100:$L100,"Oui")&lt;&gt;1),"un seul flux coché si triés, ",IF(AND($D100&lt;&gt;"Triés",COUNTIF($E100:$L100,"Oui")&lt;2),"au moins deux flux si collectés conjointement, ","")))&amp;IF(AND($D100="Collectés conjointement",$L100="Oui"),"plâtre interdit en mélange, ","")&amp;IF(OR($M100="",$P100="",$R100=""),"quantités 4.A, 4.B/4.C et 4.D, ",IF(AND(ISNUMBER($M100),ISNUMBER($P100),ISNUMBER($R100)),IF(OR($M100&lt;&gt;ROUND($M100,0),$P100&lt;&gt;ROUND($P100,0),$R100&lt;&gt;ROUND($R100,0)),"tonnes sans décimale, ","")&amp;IF($P100&lt;&gt;$M100-$R100,"bilan des masses (4.B/4.C = 4.A - 4.D), ",""),"quantités en nombres, "))&amp;IF(OR($N100="",$Q100="",$S100=""),"pesées ou estimées, ","")&amp;IF($O100="","case 4.B ou 4.C, ","")&amp;IF($A100="","",IF(ABS($V100-100)&gt;0.05,"répartition du cadre 5 à "&amp;ROUND($V100,1)&amp;" % au lieu de 100 %, ",""))&amp;IF($T100="","date de signature, ","")&amp;IF('Émetteur'!$B$17&lt;&gt;"Complet","onglet Émetteur, ",""))-2)))</f>
      </c>
    </row>
    <row r="101" spans="1:23" x14ac:dyDescent="0.25">
      <c r="A101" s="7"/>
      <c r="B101" s="7"/>
      <c r="C101" s="7"/>
      <c r="D101" s="7"/>
      <c r="E101" s="13"/>
      <c r="F101" s="13"/>
      <c r="G101" s="13"/>
      <c r="H101" s="13"/>
      <c r="I101" s="13"/>
      <c r="J101" s="13"/>
      <c r="K101" s="13"/>
      <c r="L101" s="13"/>
      <c r="M101" s="13"/>
      <c r="N101" s="7"/>
      <c r="O101" s="7"/>
      <c r="P101" s="13"/>
      <c r="Q101" s="7"/>
      <c r="R101" s="13"/>
      <c r="S101" s="7"/>
      <c r="T101" s="9"/>
      <c r="U101" s="7"/>
      <c r="V101" s="14">
        <f>IF($A101="","",SUMIF(Destinations!$A$2:$A$401,$A101,Destinations!$E$2:$E$401))</f>
      </c>
      <c r="W101" s="15">
        <f>IF(AND($A101="",$B101=""),"",IF(LEN(IF($A101="","n°, ",IF(COUNTIF(Attestations!$A$2:$A$101,$A101)&gt;1,"n° en double, ",""))&amp;IF($B101="","client, ",IF(COUNTIF(Clients!$A$2:$A$201,$B101)=0,"client absent de l'onglet Clients, ",IF(INDEX(Clients!$G$2:$G$201,MATCH($B101,Clients!$A$2:$A$201,0))="","producteur ou détenteur (onglet Clients), ","")))&amp;IF($C101="","dénomination (3.A), ","")&amp;IF($D101="","triés ou collectés conjointement, ",IF(AND($D101="Triés",COUNTIF($E101:$L101,"Oui")&lt;&gt;1),"un seul flux coché si triés, ",IF(AND($D101&lt;&gt;"Triés",COUNTIF($E101:$L101,"Oui")&lt;2),"au moins deux flux si collectés conjointement, ","")))&amp;IF(AND($D101="Collectés conjointement",$L101="Oui"),"plâtre interdit en mélange, ","")&amp;IF(OR($M101="",$P101="",$R101=""),"quantités 4.A, 4.B/4.C et 4.D, ",IF(AND(ISNUMBER($M101),ISNUMBER($P101),ISNUMBER($R101)),IF(OR($M101&lt;&gt;ROUND($M101,0),$P101&lt;&gt;ROUND($P101,0),$R101&lt;&gt;ROUND($R101,0)),"tonnes sans décimale, ","")&amp;IF($P101&lt;&gt;$M101-$R101,"bilan des masses (4.B/4.C = 4.A - 4.D), ",""),"quantités en nombres, "))&amp;IF(OR($N101="",$Q101="",$S101=""),"pesées ou estimées, ","")&amp;IF($O101="","case 4.B ou 4.C, ","")&amp;IF($A101="","",IF(ABS($V101-100)&gt;0.05,"répartition du cadre 5 à "&amp;ROUND($V101,1)&amp;" % au lieu de 100 %, ",""))&amp;IF($T101="","date de signature, ","")&amp;IF('Émetteur'!$B$17&lt;&gt;"Complet","onglet Émetteur, ",""))=0,"Prête","À corriger : "&amp;LEFT(IF($A101="","n°, ",IF(COUNTIF(Attestations!$A$2:$A$101,$A101)&gt;1,"n° en double, ",""))&amp;IF($B101="","client, ",IF(COUNTIF(Clients!$A$2:$A$201,$B101)=0,"client absent de l'onglet Clients, ",IF(INDEX(Clients!$G$2:$G$201,MATCH($B101,Clients!$A$2:$A$201,0))="","producteur ou détenteur (onglet Clients), ","")))&amp;IF($C101="","dénomination (3.A), ","")&amp;IF($D101="","triés ou collectés conjointement, ",IF(AND($D101="Triés",COUNTIF($E101:$L101,"Oui")&lt;&gt;1),"un seul flux coché si triés, ",IF(AND($D101&lt;&gt;"Triés",COUNTIF($E101:$L101,"Oui")&lt;2),"au moins deux flux si collectés conjointement, ","")))&amp;IF(AND($D101="Collectés conjointement",$L101="Oui"),"plâtre interdit en mélange, ","")&amp;IF(OR($M101="",$P101="",$R101=""),"quantités 4.A, 4.B/4.C et 4.D, ",IF(AND(ISNUMBER($M101),ISNUMBER($P101),ISNUMBER($R101)),IF(OR($M101&lt;&gt;ROUND($M101,0),$P101&lt;&gt;ROUND($P101,0),$R101&lt;&gt;ROUND($R101,0)),"tonnes sans décimale, ","")&amp;IF($P101&lt;&gt;$M101-$R101,"bilan des masses (4.B/4.C = 4.A - 4.D), ",""),"quantités en nombres, "))&amp;IF(OR($N101="",$Q101="",$S101=""),"pesées ou estimées, ","")&amp;IF($O101="","case 4.B ou 4.C, ","")&amp;IF($A101="","",IF(ABS($V101-100)&gt;0.05,"répartition du cadre 5 à "&amp;ROUND($V101,1)&amp;" % au lieu de 100 %, ",""))&amp;IF($T101="","date de signature, ","")&amp;IF('Émetteur'!$B$17&lt;&gt;"Complet","onglet Émetteur, ",""),LEN(IF($A101="","n°, ",IF(COUNTIF(Attestations!$A$2:$A$101,$A101)&gt;1,"n° en double, ",""))&amp;IF($B101="","client, ",IF(COUNTIF(Clients!$A$2:$A$201,$B101)=0,"client absent de l'onglet Clients, ",IF(INDEX(Clients!$G$2:$G$201,MATCH($B101,Clients!$A$2:$A$201,0))="","producteur ou détenteur (onglet Clients), ","")))&amp;IF($C101="","dénomination (3.A), ","")&amp;IF($D101="","triés ou collectés conjointement, ",IF(AND($D101="Triés",COUNTIF($E101:$L101,"Oui")&lt;&gt;1),"un seul flux coché si triés, ",IF(AND($D101&lt;&gt;"Triés",COUNTIF($E101:$L101,"Oui")&lt;2),"au moins deux flux si collectés conjointement, ","")))&amp;IF(AND($D101="Collectés conjointement",$L101="Oui"),"plâtre interdit en mélange, ","")&amp;IF(OR($M101="",$P101="",$R101=""),"quantités 4.A, 4.B/4.C et 4.D, ",IF(AND(ISNUMBER($M101),ISNUMBER($P101),ISNUMBER($R101)),IF(OR($M101&lt;&gt;ROUND($M101,0),$P101&lt;&gt;ROUND($P101,0),$R101&lt;&gt;ROUND($R101,0)),"tonnes sans décimale, ","")&amp;IF($P101&lt;&gt;$M101-$R101,"bilan des masses (4.B/4.C = 4.A - 4.D), ",""),"quantités en nombres, "))&amp;IF(OR($N101="",$Q101="",$S101=""),"pesées ou estimées, ","")&amp;IF($O101="","case 4.B ou 4.C, ","")&amp;IF($A101="","",IF(ABS($V101-100)&gt;0.05,"répartition du cadre 5 à "&amp;ROUND($V101,1)&amp;" % au lieu de 100 %, ",""))&amp;IF($T101="","date de signature, ","")&amp;IF('Émetteur'!$B$17&lt;&gt;"Complet","onglet Émetteur, ",""))-2)))</f>
      </c>
    </row>
  </sheetData>
  <sheetProtection sheet="1" formatColumns="0" formatRows="0" autoFilter="0"/>
  <autoFilter ref="A1:W1"/>
  <conditionalFormatting sqref="W2:W101">
    <cfRule type="expression" dxfId="2" priority="1">
      <formula>$W2="Prête"</formula>
    </cfRule>
    <cfRule type="expression" dxfId="3" priority="2">
      <formula>LEFT($W2,11)="À corriger"</formula>
    </cfRule>
  </conditionalFormatting>
  <conditionalFormatting sqref="V2:V101">
    <cfRule type="expression" dxfId="4" priority="1">
      <formula>AND($V2&lt;&gt;"",ABS($V2-100)&gt;0.05)</formula>
    </cfRule>
  </conditionalFormatting>
  <dataValidations count="18">
    <dataValidation type="list" allowBlank="1" showErrorMessage="1" errorStyle="warning" errorTitle="Client" error="Choisissez dans la liste, ou ajoutez ce client dans l'onglet Clients." sqref="B2:B101">
      <formula1>Clients!$A$2:$A$201</formula1>
    </dataValidation>
    <dataValidation type="list" allowBlank="1" sqref="D2:D101">
      <formula1>"Triés,Collectés conjointement"</formula1>
    </dataValidation>
    <dataValidation type="list" allowBlank="1" sqref="E2:E101">
      <formula1>"Oui"</formula1>
    </dataValidation>
    <dataValidation type="list" allowBlank="1" sqref="F2:F101">
      <formula1>"Oui"</formula1>
    </dataValidation>
    <dataValidation type="list" allowBlank="1" sqref="G2:G101">
      <formula1>"Oui"</formula1>
    </dataValidation>
    <dataValidation type="list" allowBlank="1" sqref="H2:H101">
      <formula1>"Oui"</formula1>
    </dataValidation>
    <dataValidation type="list" allowBlank="1" sqref="I2:I101">
      <formula1>"Oui"</formula1>
    </dataValidation>
    <dataValidation type="list" allowBlank="1" sqref="J2:J101">
      <formula1>"Oui"</formula1>
    </dataValidation>
    <dataValidation type="list" allowBlank="1" sqref="K2:K101">
      <formula1>"Oui"</formula1>
    </dataValidation>
    <dataValidation type="list" allowBlank="1" sqref="L2:L101">
      <formula1>"Oui"</formula1>
    </dataValidation>
    <dataValidation type="decimal" operator="greaterThanOrEqual" allowBlank="1" showErrorMessage="1" errorStyle="stop" errorTitle="Tonnes" error="Nombre positif, en tonnes." sqref="M2:M101">
      <formula1>0</formula1>
    </dataValidation>
    <dataValidation type="list" allowBlank="1" sqref="N2:N101">
      <formula1>"Pesées,Estimées"</formula1>
    </dataValidation>
    <dataValidation type="list" allowBlank="1" sqref="O2:O101">
      <formula1>"4.B Transférées,4.C Valorisées,4.B et 4.C"</formula1>
    </dataValidation>
    <dataValidation type="decimal" operator="greaterThanOrEqual" allowBlank="1" showErrorMessage="1" errorStyle="stop" errorTitle="Tonnes" error="Nombre positif, en tonnes." sqref="P2:P101">
      <formula1>0</formula1>
    </dataValidation>
    <dataValidation type="list" allowBlank="1" sqref="Q2:Q101">
      <formula1>"Pesées,Estimées"</formula1>
    </dataValidation>
    <dataValidation type="decimal" operator="greaterThanOrEqual" allowBlank="1" showErrorMessage="1" errorStyle="stop" errorTitle="Tonnes" error="Nombre positif, en tonnes." sqref="R2:R101">
      <formula1>0</formula1>
    </dataValidation>
    <dataValidation type="list" allowBlank="1" sqref="S2:S101">
      <formula1>"Pesées,Estimées"</formula1>
    </dataValidation>
    <dataValidation type="custom" allowBlank="1" showErrorMessage="1" errorStyle="stop" errorTitle="Date attendue" error="Saisissez une date au format jj/mm/aaaa." sqref="T2:T101">
      <formula1>ISNUMBER(T2)</formula1>
    </dataValidation>
  </dataValidations>
  <pageSetup paperSize="9" orientation="landscape" fitToWidth="1" fitToHeight="0"/>
  <headerFooter>
    <oddFooter>&amp;LAttestation de valorisation - modèle Roméo Labs, romeolabs.app (CC BY 4.0)&amp;CPage &amp;P / &amp;N&amp;RSuivi terrain : tryromeo.com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A1:F401"/>
  <sheetViews>
    <sheetView workbookViewId="0">
      <pane xSplit="1" ySplit="1" topLeftCell="B2" activePane="bottomRight" state="frozen"/>
      <selection pane="bottomRight"/>
    </sheetView>
  </sheetViews>
  <sheetFormatPr defaultRowHeight="15" outlineLevelRow="0" outlineLevelCol="0" x14ac:dyDescent="55"/>
  <cols>
    <col min="1" max="1" width="14" customWidth="1"/>
    <col min="2" max="2" width="24" customWidth="1"/>
    <col min="3" max="3" width="38" customWidth="1"/>
    <col min="4" max="4" width="24" customWidth="1"/>
    <col min="5" max="5" width="11" customWidth="1"/>
    <col min="6" max="6" width="6" hidden="1" customWidth="1"/>
  </cols>
  <sheetData>
    <row r="1" ht="58" customHeight="1" spans="1:6" x14ac:dyDescent="0.25">
      <c r="A1" s="11" t="s">
        <v>106</v>
      </c>
      <c r="B1" s="11" t="s">
        <v>107</v>
      </c>
      <c r="C1" s="11" t="s">
        <v>108</v>
      </c>
      <c r="D1" s="11" t="s">
        <v>109</v>
      </c>
      <c r="E1" s="11" t="s">
        <v>110</v>
      </c>
      <c r="F1" s="11" t="s">
        <v>111</v>
      </c>
    </row>
    <row r="2" spans="1:6" x14ac:dyDescent="0.25">
      <c r="A2" s="7" t="s">
        <v>94</v>
      </c>
      <c r="B2" s="7" t="s">
        <v>112</v>
      </c>
      <c r="C2" s="7" t="s">
        <v>113</v>
      </c>
      <c r="D2" s="7" t="s">
        <v>114</v>
      </c>
      <c r="E2" s="16">
        <v>91</v>
      </c>
      <c r="F2" s="15">
        <f>IF(AND($A2&lt;&gt;"",$A2='Attestation à imprimer'!$D$1),COUNTIF($A$2:$A2,'Attestation à imprimer'!$D$1),"")</f>
      </c>
    </row>
    <row r="3" spans="1:6" x14ac:dyDescent="0.25">
      <c r="A3" s="7" t="s">
        <v>94</v>
      </c>
      <c r="B3" s="7" t="s">
        <v>115</v>
      </c>
      <c r="C3" s="7" t="s">
        <v>116</v>
      </c>
      <c r="D3" s="7" t="s">
        <v>114</v>
      </c>
      <c r="E3" s="16">
        <v>9</v>
      </c>
      <c r="F3" s="15">
        <f>IF(AND($A3&lt;&gt;"",$A3='Attestation à imprimer'!$D$1),COUNTIF($A$2:$A3,'Attestation à imprimer'!$D$1),"")</f>
      </c>
    </row>
    <row r="4" spans="1:6" x14ac:dyDescent="0.25">
      <c r="A4" s="7" t="s">
        <v>101</v>
      </c>
      <c r="B4" s="7" t="s">
        <v>117</v>
      </c>
      <c r="C4" s="7" t="s">
        <v>118</v>
      </c>
      <c r="D4" s="7" t="s">
        <v>119</v>
      </c>
      <c r="E4" s="16">
        <v>95</v>
      </c>
      <c r="F4" s="15">
        <f>IF(AND($A4&lt;&gt;"",$A4='Attestation à imprimer'!$D$1),COUNTIF($A$2:$A4,'Attestation à imprimer'!$D$1),"")</f>
      </c>
    </row>
    <row r="5" spans="1:6" x14ac:dyDescent="0.25">
      <c r="A5" s="7" t="s">
        <v>101</v>
      </c>
      <c r="B5" s="7" t="s">
        <v>115</v>
      </c>
      <c r="C5" s="7" t="s">
        <v>120</v>
      </c>
      <c r="D5" s="7" t="s">
        <v>114</v>
      </c>
      <c r="E5" s="16">
        <v>5</v>
      </c>
      <c r="F5" s="15">
        <f>IF(AND($A5&lt;&gt;"",$A5='Attestation à imprimer'!$D$1),COUNTIF($A$2:$A5,'Attestation à imprimer'!$D$1),"")</f>
      </c>
    </row>
    <row r="6" spans="1:6" x14ac:dyDescent="0.25">
      <c r="A6" s="7" t="s">
        <v>103</v>
      </c>
      <c r="B6" s="7" t="s">
        <v>112</v>
      </c>
      <c r="C6" s="7" t="s">
        <v>113</v>
      </c>
      <c r="D6" s="7" t="s">
        <v>114</v>
      </c>
      <c r="E6" s="16">
        <v>40</v>
      </c>
      <c r="F6" s="15">
        <f>IF(AND($A6&lt;&gt;"",$A6='Attestation à imprimer'!$D$1),COUNTIF($A$2:$A6,'Attestation à imprimer'!$D$1),"")</f>
      </c>
    </row>
    <row r="7" spans="1:6" x14ac:dyDescent="0.25">
      <c r="A7" s="7" t="s">
        <v>103</v>
      </c>
      <c r="B7" s="7" t="s">
        <v>121</v>
      </c>
      <c r="C7" s="7" t="s">
        <v>122</v>
      </c>
      <c r="D7" s="7" t="s">
        <v>123</v>
      </c>
      <c r="E7" s="16">
        <v>25</v>
      </c>
      <c r="F7" s="15">
        <f>IF(AND($A7&lt;&gt;"",$A7='Attestation à imprimer'!$D$1),COUNTIF($A$2:$A7,'Attestation à imprimer'!$D$1),"")</f>
      </c>
    </row>
    <row r="8" spans="1:6" x14ac:dyDescent="0.25">
      <c r="A8" s="7" t="s">
        <v>103</v>
      </c>
      <c r="B8" s="7" t="s">
        <v>124</v>
      </c>
      <c r="C8" s="7" t="s">
        <v>125</v>
      </c>
      <c r="D8" s="7" t="s">
        <v>126</v>
      </c>
      <c r="E8" s="16">
        <v>20</v>
      </c>
      <c r="F8" s="15">
        <f>IF(AND($A8&lt;&gt;"",$A8='Attestation à imprimer'!$D$1),COUNTIF($A$2:$A8,'Attestation à imprimer'!$D$1),"")</f>
      </c>
    </row>
    <row r="9" spans="1:6" x14ac:dyDescent="0.25">
      <c r="A9" s="7" t="s">
        <v>103</v>
      </c>
      <c r="B9" s="7" t="s">
        <v>115</v>
      </c>
      <c r="C9" s="7" t="s">
        <v>127</v>
      </c>
      <c r="D9" s="7" t="s">
        <v>114</v>
      </c>
      <c r="E9" s="16">
        <v>12</v>
      </c>
      <c r="F9" s="15">
        <f>IF(AND($A9&lt;&gt;"",$A9='Attestation à imprimer'!$D$1),COUNTIF($A$2:$A9,'Attestation à imprimer'!$D$1),"")</f>
      </c>
    </row>
    <row r="10" spans="1:6" x14ac:dyDescent="0.25">
      <c r="A10" s="7"/>
      <c r="B10" s="7"/>
      <c r="C10" s="7"/>
      <c r="D10" s="7"/>
      <c r="E10" s="16"/>
      <c r="F10" s="15">
        <f>IF(AND($A10&lt;&gt;"",$A10='Attestation à imprimer'!$D$1),COUNTIF($A$2:$A10,'Attestation à imprimer'!$D$1),"")</f>
      </c>
    </row>
    <row r="11" spans="1:6" x14ac:dyDescent="0.25">
      <c r="A11" s="7"/>
      <c r="B11" s="7"/>
      <c r="C11" s="7"/>
      <c r="D11" s="7"/>
      <c r="E11" s="16"/>
      <c r="F11" s="15">
        <f>IF(AND($A11&lt;&gt;"",$A11='Attestation à imprimer'!$D$1),COUNTIF($A$2:$A11,'Attestation à imprimer'!$D$1),"")</f>
      </c>
    </row>
    <row r="12" spans="1:6" x14ac:dyDescent="0.25">
      <c r="A12" s="7"/>
      <c r="B12" s="7"/>
      <c r="C12" s="7"/>
      <c r="D12" s="7"/>
      <c r="E12" s="16"/>
      <c r="F12" s="15">
        <f>IF(AND($A12&lt;&gt;"",$A12='Attestation à imprimer'!$D$1),COUNTIF($A$2:$A12,'Attestation à imprimer'!$D$1),"")</f>
      </c>
    </row>
    <row r="13" spans="1:6" x14ac:dyDescent="0.25">
      <c r="A13" s="7"/>
      <c r="B13" s="7"/>
      <c r="C13" s="7"/>
      <c r="D13" s="7"/>
      <c r="E13" s="16"/>
      <c r="F13" s="15">
        <f>IF(AND($A13&lt;&gt;"",$A13='Attestation à imprimer'!$D$1),COUNTIF($A$2:$A13,'Attestation à imprimer'!$D$1),"")</f>
      </c>
    </row>
    <row r="14" spans="1:6" x14ac:dyDescent="0.25">
      <c r="A14" s="7"/>
      <c r="B14" s="7"/>
      <c r="C14" s="7"/>
      <c r="D14" s="7"/>
      <c r="E14" s="16"/>
      <c r="F14" s="15">
        <f>IF(AND($A14&lt;&gt;"",$A14='Attestation à imprimer'!$D$1),COUNTIF($A$2:$A14,'Attestation à imprimer'!$D$1),"")</f>
      </c>
    </row>
    <row r="15" spans="1:6" x14ac:dyDescent="0.25">
      <c r="A15" s="7"/>
      <c r="B15" s="7"/>
      <c r="C15" s="7"/>
      <c r="D15" s="7"/>
      <c r="E15" s="16"/>
      <c r="F15" s="15">
        <f>IF(AND($A15&lt;&gt;"",$A15='Attestation à imprimer'!$D$1),COUNTIF($A$2:$A15,'Attestation à imprimer'!$D$1),"")</f>
      </c>
    </row>
    <row r="16" spans="1:6" x14ac:dyDescent="0.25">
      <c r="A16" s="7"/>
      <c r="B16" s="7"/>
      <c r="C16" s="7"/>
      <c r="D16" s="7"/>
      <c r="E16" s="16"/>
      <c r="F16" s="15">
        <f>IF(AND($A16&lt;&gt;"",$A16='Attestation à imprimer'!$D$1),COUNTIF($A$2:$A16,'Attestation à imprimer'!$D$1),"")</f>
      </c>
    </row>
    <row r="17" spans="1:6" x14ac:dyDescent="0.25">
      <c r="A17" s="7"/>
      <c r="B17" s="7"/>
      <c r="C17" s="7"/>
      <c r="D17" s="7"/>
      <c r="E17" s="16"/>
      <c r="F17" s="15">
        <f>IF(AND($A17&lt;&gt;"",$A17='Attestation à imprimer'!$D$1),COUNTIF($A$2:$A17,'Attestation à imprimer'!$D$1),"")</f>
      </c>
    </row>
    <row r="18" spans="1:6" x14ac:dyDescent="0.25">
      <c r="A18" s="7"/>
      <c r="B18" s="7"/>
      <c r="C18" s="7"/>
      <c r="D18" s="7"/>
      <c r="E18" s="16"/>
      <c r="F18" s="15">
        <f>IF(AND($A18&lt;&gt;"",$A18='Attestation à imprimer'!$D$1),COUNTIF($A$2:$A18,'Attestation à imprimer'!$D$1),"")</f>
      </c>
    </row>
    <row r="19" spans="1:6" x14ac:dyDescent="0.25">
      <c r="A19" s="7"/>
      <c r="B19" s="7"/>
      <c r="C19" s="7"/>
      <c r="D19" s="7"/>
      <c r="E19" s="16"/>
      <c r="F19" s="15">
        <f>IF(AND($A19&lt;&gt;"",$A19='Attestation à imprimer'!$D$1),COUNTIF($A$2:$A19,'Attestation à imprimer'!$D$1),"")</f>
      </c>
    </row>
    <row r="20" spans="1:6" x14ac:dyDescent="0.25">
      <c r="A20" s="7"/>
      <c r="B20" s="7"/>
      <c r="C20" s="7"/>
      <c r="D20" s="7"/>
      <c r="E20" s="16"/>
      <c r="F20" s="15">
        <f>IF(AND($A20&lt;&gt;"",$A20='Attestation à imprimer'!$D$1),COUNTIF($A$2:$A20,'Attestation à imprimer'!$D$1),"")</f>
      </c>
    </row>
    <row r="21" spans="1:6" x14ac:dyDescent="0.25">
      <c r="A21" s="7"/>
      <c r="B21" s="7"/>
      <c r="C21" s="7"/>
      <c r="D21" s="7"/>
      <c r="E21" s="16"/>
      <c r="F21" s="15">
        <f>IF(AND($A21&lt;&gt;"",$A21='Attestation à imprimer'!$D$1),COUNTIF($A$2:$A21,'Attestation à imprimer'!$D$1),"")</f>
      </c>
    </row>
    <row r="22" spans="1:6" x14ac:dyDescent="0.25">
      <c r="A22" s="7"/>
      <c r="B22" s="7"/>
      <c r="C22" s="7"/>
      <c r="D22" s="7"/>
      <c r="E22" s="16"/>
      <c r="F22" s="15">
        <f>IF(AND($A22&lt;&gt;"",$A22='Attestation à imprimer'!$D$1),COUNTIF($A$2:$A22,'Attestation à imprimer'!$D$1),"")</f>
      </c>
    </row>
    <row r="23" spans="1:6" x14ac:dyDescent="0.25">
      <c r="A23" s="7"/>
      <c r="B23" s="7"/>
      <c r="C23" s="7"/>
      <c r="D23" s="7"/>
      <c r="E23" s="16"/>
      <c r="F23" s="15">
        <f>IF(AND($A23&lt;&gt;"",$A23='Attestation à imprimer'!$D$1),COUNTIF($A$2:$A23,'Attestation à imprimer'!$D$1),"")</f>
      </c>
    </row>
    <row r="24" spans="1:6" x14ac:dyDescent="0.25">
      <c r="A24" s="7"/>
      <c r="B24" s="7"/>
      <c r="C24" s="7"/>
      <c r="D24" s="7"/>
      <c r="E24" s="16"/>
      <c r="F24" s="15">
        <f>IF(AND($A24&lt;&gt;"",$A24='Attestation à imprimer'!$D$1),COUNTIF($A$2:$A24,'Attestation à imprimer'!$D$1),"")</f>
      </c>
    </row>
    <row r="25" spans="1:6" x14ac:dyDescent="0.25">
      <c r="A25" s="7"/>
      <c r="B25" s="7"/>
      <c r="C25" s="7"/>
      <c r="D25" s="7"/>
      <c r="E25" s="16"/>
      <c r="F25" s="15">
        <f>IF(AND($A25&lt;&gt;"",$A25='Attestation à imprimer'!$D$1),COUNTIF($A$2:$A25,'Attestation à imprimer'!$D$1),"")</f>
      </c>
    </row>
    <row r="26" spans="1:6" x14ac:dyDescent="0.25">
      <c r="A26" s="7"/>
      <c r="B26" s="7"/>
      <c r="C26" s="7"/>
      <c r="D26" s="7"/>
      <c r="E26" s="16"/>
      <c r="F26" s="15">
        <f>IF(AND($A26&lt;&gt;"",$A26='Attestation à imprimer'!$D$1),COUNTIF($A$2:$A26,'Attestation à imprimer'!$D$1),"")</f>
      </c>
    </row>
    <row r="27" spans="1:6" x14ac:dyDescent="0.25">
      <c r="A27" s="7"/>
      <c r="B27" s="7"/>
      <c r="C27" s="7"/>
      <c r="D27" s="7"/>
      <c r="E27" s="16"/>
      <c r="F27" s="15">
        <f>IF(AND($A27&lt;&gt;"",$A27='Attestation à imprimer'!$D$1),COUNTIF($A$2:$A27,'Attestation à imprimer'!$D$1),"")</f>
      </c>
    </row>
    <row r="28" spans="1:6" x14ac:dyDescent="0.25">
      <c r="A28" s="7"/>
      <c r="B28" s="7"/>
      <c r="C28" s="7"/>
      <c r="D28" s="7"/>
      <c r="E28" s="16"/>
      <c r="F28" s="15">
        <f>IF(AND($A28&lt;&gt;"",$A28='Attestation à imprimer'!$D$1),COUNTIF($A$2:$A28,'Attestation à imprimer'!$D$1),"")</f>
      </c>
    </row>
    <row r="29" spans="1:6" x14ac:dyDescent="0.25">
      <c r="A29" s="7"/>
      <c r="B29" s="7"/>
      <c r="C29" s="7"/>
      <c r="D29" s="7"/>
      <c r="E29" s="16"/>
      <c r="F29" s="15">
        <f>IF(AND($A29&lt;&gt;"",$A29='Attestation à imprimer'!$D$1),COUNTIF($A$2:$A29,'Attestation à imprimer'!$D$1),"")</f>
      </c>
    </row>
    <row r="30" spans="1:6" x14ac:dyDescent="0.25">
      <c r="A30" s="7"/>
      <c r="B30" s="7"/>
      <c r="C30" s="7"/>
      <c r="D30" s="7"/>
      <c r="E30" s="16"/>
      <c r="F30" s="15">
        <f>IF(AND($A30&lt;&gt;"",$A30='Attestation à imprimer'!$D$1),COUNTIF($A$2:$A30,'Attestation à imprimer'!$D$1),"")</f>
      </c>
    </row>
    <row r="31" spans="1:6" x14ac:dyDescent="0.25">
      <c r="A31" s="7"/>
      <c r="B31" s="7"/>
      <c r="C31" s="7"/>
      <c r="D31" s="7"/>
      <c r="E31" s="16"/>
      <c r="F31" s="15">
        <f>IF(AND($A31&lt;&gt;"",$A31='Attestation à imprimer'!$D$1),COUNTIF($A$2:$A31,'Attestation à imprimer'!$D$1),"")</f>
      </c>
    </row>
    <row r="32" spans="1:6" x14ac:dyDescent="0.25">
      <c r="A32" s="7"/>
      <c r="B32" s="7"/>
      <c r="C32" s="7"/>
      <c r="D32" s="7"/>
      <c r="E32" s="16"/>
      <c r="F32" s="15">
        <f>IF(AND($A32&lt;&gt;"",$A32='Attestation à imprimer'!$D$1),COUNTIF($A$2:$A32,'Attestation à imprimer'!$D$1),"")</f>
      </c>
    </row>
    <row r="33" spans="1:6" x14ac:dyDescent="0.25">
      <c r="A33" s="7"/>
      <c r="B33" s="7"/>
      <c r="C33" s="7"/>
      <c r="D33" s="7"/>
      <c r="E33" s="16"/>
      <c r="F33" s="15">
        <f>IF(AND($A33&lt;&gt;"",$A33='Attestation à imprimer'!$D$1),COUNTIF($A$2:$A33,'Attestation à imprimer'!$D$1),"")</f>
      </c>
    </row>
    <row r="34" spans="1:6" x14ac:dyDescent="0.25">
      <c r="A34" s="7"/>
      <c r="B34" s="7"/>
      <c r="C34" s="7"/>
      <c r="D34" s="7"/>
      <c r="E34" s="16"/>
      <c r="F34" s="15">
        <f>IF(AND($A34&lt;&gt;"",$A34='Attestation à imprimer'!$D$1),COUNTIF($A$2:$A34,'Attestation à imprimer'!$D$1),"")</f>
      </c>
    </row>
    <row r="35" spans="1:6" x14ac:dyDescent="0.25">
      <c r="A35" s="7"/>
      <c r="B35" s="7"/>
      <c r="C35" s="7"/>
      <c r="D35" s="7"/>
      <c r="E35" s="16"/>
      <c r="F35" s="15">
        <f>IF(AND($A35&lt;&gt;"",$A35='Attestation à imprimer'!$D$1),COUNTIF($A$2:$A35,'Attestation à imprimer'!$D$1),"")</f>
      </c>
    </row>
    <row r="36" spans="1:6" x14ac:dyDescent="0.25">
      <c r="A36" s="7"/>
      <c r="B36" s="7"/>
      <c r="C36" s="7"/>
      <c r="D36" s="7"/>
      <c r="E36" s="16"/>
      <c r="F36" s="15">
        <f>IF(AND($A36&lt;&gt;"",$A36='Attestation à imprimer'!$D$1),COUNTIF($A$2:$A36,'Attestation à imprimer'!$D$1),"")</f>
      </c>
    </row>
    <row r="37" spans="1:6" x14ac:dyDescent="0.25">
      <c r="A37" s="7"/>
      <c r="B37" s="7"/>
      <c r="C37" s="7"/>
      <c r="D37" s="7"/>
      <c r="E37" s="16"/>
      <c r="F37" s="15">
        <f>IF(AND($A37&lt;&gt;"",$A37='Attestation à imprimer'!$D$1),COUNTIF($A$2:$A37,'Attestation à imprimer'!$D$1),"")</f>
      </c>
    </row>
    <row r="38" spans="1:6" x14ac:dyDescent="0.25">
      <c r="A38" s="7"/>
      <c r="B38" s="7"/>
      <c r="C38" s="7"/>
      <c r="D38" s="7"/>
      <c r="E38" s="16"/>
      <c r="F38" s="15">
        <f>IF(AND($A38&lt;&gt;"",$A38='Attestation à imprimer'!$D$1),COUNTIF($A$2:$A38,'Attestation à imprimer'!$D$1),"")</f>
      </c>
    </row>
    <row r="39" spans="1:6" x14ac:dyDescent="0.25">
      <c r="A39" s="7"/>
      <c r="B39" s="7"/>
      <c r="C39" s="7"/>
      <c r="D39" s="7"/>
      <c r="E39" s="16"/>
      <c r="F39" s="15">
        <f>IF(AND($A39&lt;&gt;"",$A39='Attestation à imprimer'!$D$1),COUNTIF($A$2:$A39,'Attestation à imprimer'!$D$1),"")</f>
      </c>
    </row>
    <row r="40" spans="1:6" x14ac:dyDescent="0.25">
      <c r="A40" s="7"/>
      <c r="B40" s="7"/>
      <c r="C40" s="7"/>
      <c r="D40" s="7"/>
      <c r="E40" s="16"/>
      <c r="F40" s="15">
        <f>IF(AND($A40&lt;&gt;"",$A40='Attestation à imprimer'!$D$1),COUNTIF($A$2:$A40,'Attestation à imprimer'!$D$1),"")</f>
      </c>
    </row>
    <row r="41" spans="1:6" x14ac:dyDescent="0.25">
      <c r="A41" s="7"/>
      <c r="B41" s="7"/>
      <c r="C41" s="7"/>
      <c r="D41" s="7"/>
      <c r="E41" s="16"/>
      <c r="F41" s="15">
        <f>IF(AND($A41&lt;&gt;"",$A41='Attestation à imprimer'!$D$1),COUNTIF($A$2:$A41,'Attestation à imprimer'!$D$1),"")</f>
      </c>
    </row>
    <row r="42" spans="1:6" x14ac:dyDescent="0.25">
      <c r="A42" s="7"/>
      <c r="B42" s="7"/>
      <c r="C42" s="7"/>
      <c r="D42" s="7"/>
      <c r="E42" s="16"/>
      <c r="F42" s="15">
        <f>IF(AND($A42&lt;&gt;"",$A42='Attestation à imprimer'!$D$1),COUNTIF($A$2:$A42,'Attestation à imprimer'!$D$1),"")</f>
      </c>
    </row>
    <row r="43" spans="1:6" x14ac:dyDescent="0.25">
      <c r="A43" s="7"/>
      <c r="B43" s="7"/>
      <c r="C43" s="7"/>
      <c r="D43" s="7"/>
      <c r="E43" s="16"/>
      <c r="F43" s="15">
        <f>IF(AND($A43&lt;&gt;"",$A43='Attestation à imprimer'!$D$1),COUNTIF($A$2:$A43,'Attestation à imprimer'!$D$1),"")</f>
      </c>
    </row>
    <row r="44" spans="1:6" x14ac:dyDescent="0.25">
      <c r="A44" s="7"/>
      <c r="B44" s="7"/>
      <c r="C44" s="7"/>
      <c r="D44" s="7"/>
      <c r="E44" s="16"/>
      <c r="F44" s="15">
        <f>IF(AND($A44&lt;&gt;"",$A44='Attestation à imprimer'!$D$1),COUNTIF($A$2:$A44,'Attestation à imprimer'!$D$1),"")</f>
      </c>
    </row>
    <row r="45" spans="1:6" x14ac:dyDescent="0.25">
      <c r="A45" s="7"/>
      <c r="B45" s="7"/>
      <c r="C45" s="7"/>
      <c r="D45" s="7"/>
      <c r="E45" s="16"/>
      <c r="F45" s="15">
        <f>IF(AND($A45&lt;&gt;"",$A45='Attestation à imprimer'!$D$1),COUNTIF($A$2:$A45,'Attestation à imprimer'!$D$1),"")</f>
      </c>
    </row>
    <row r="46" spans="1:6" x14ac:dyDescent="0.25">
      <c r="A46" s="7"/>
      <c r="B46" s="7"/>
      <c r="C46" s="7"/>
      <c r="D46" s="7"/>
      <c r="E46" s="16"/>
      <c r="F46" s="15">
        <f>IF(AND($A46&lt;&gt;"",$A46='Attestation à imprimer'!$D$1),COUNTIF($A$2:$A46,'Attestation à imprimer'!$D$1),"")</f>
      </c>
    </row>
    <row r="47" spans="1:6" x14ac:dyDescent="0.25">
      <c r="A47" s="7"/>
      <c r="B47" s="7"/>
      <c r="C47" s="7"/>
      <c r="D47" s="7"/>
      <c r="E47" s="16"/>
      <c r="F47" s="15">
        <f>IF(AND($A47&lt;&gt;"",$A47='Attestation à imprimer'!$D$1),COUNTIF($A$2:$A47,'Attestation à imprimer'!$D$1),"")</f>
      </c>
    </row>
    <row r="48" spans="1:6" x14ac:dyDescent="0.25">
      <c r="A48" s="7"/>
      <c r="B48" s="7"/>
      <c r="C48" s="7"/>
      <c r="D48" s="7"/>
      <c r="E48" s="16"/>
      <c r="F48" s="15">
        <f>IF(AND($A48&lt;&gt;"",$A48='Attestation à imprimer'!$D$1),COUNTIF($A$2:$A48,'Attestation à imprimer'!$D$1),"")</f>
      </c>
    </row>
    <row r="49" spans="1:6" x14ac:dyDescent="0.25">
      <c r="A49" s="7"/>
      <c r="B49" s="7"/>
      <c r="C49" s="7"/>
      <c r="D49" s="7"/>
      <c r="E49" s="16"/>
      <c r="F49" s="15">
        <f>IF(AND($A49&lt;&gt;"",$A49='Attestation à imprimer'!$D$1),COUNTIF($A$2:$A49,'Attestation à imprimer'!$D$1),"")</f>
      </c>
    </row>
    <row r="50" spans="1:6" x14ac:dyDescent="0.25">
      <c r="A50" s="7"/>
      <c r="B50" s="7"/>
      <c r="C50" s="7"/>
      <c r="D50" s="7"/>
      <c r="E50" s="16"/>
      <c r="F50" s="15">
        <f>IF(AND($A50&lt;&gt;"",$A50='Attestation à imprimer'!$D$1),COUNTIF($A$2:$A50,'Attestation à imprimer'!$D$1),"")</f>
      </c>
    </row>
    <row r="51" spans="1:6" x14ac:dyDescent="0.25">
      <c r="A51" s="7"/>
      <c r="B51" s="7"/>
      <c r="C51" s="7"/>
      <c r="D51" s="7"/>
      <c r="E51" s="16"/>
      <c r="F51" s="15">
        <f>IF(AND($A51&lt;&gt;"",$A51='Attestation à imprimer'!$D$1),COUNTIF($A$2:$A51,'Attestation à imprimer'!$D$1),"")</f>
      </c>
    </row>
    <row r="52" spans="1:6" x14ac:dyDescent="0.25">
      <c r="A52" s="7"/>
      <c r="B52" s="7"/>
      <c r="C52" s="7"/>
      <c r="D52" s="7"/>
      <c r="E52" s="16"/>
      <c r="F52" s="15">
        <f>IF(AND($A52&lt;&gt;"",$A52='Attestation à imprimer'!$D$1),COUNTIF($A$2:$A52,'Attestation à imprimer'!$D$1),"")</f>
      </c>
    </row>
    <row r="53" spans="1:6" x14ac:dyDescent="0.25">
      <c r="A53" s="7"/>
      <c r="B53" s="7"/>
      <c r="C53" s="7"/>
      <c r="D53" s="7"/>
      <c r="E53" s="16"/>
      <c r="F53" s="15">
        <f>IF(AND($A53&lt;&gt;"",$A53='Attestation à imprimer'!$D$1),COUNTIF($A$2:$A53,'Attestation à imprimer'!$D$1),"")</f>
      </c>
    </row>
    <row r="54" spans="1:6" x14ac:dyDescent="0.25">
      <c r="A54" s="7"/>
      <c r="B54" s="7"/>
      <c r="C54" s="7"/>
      <c r="D54" s="7"/>
      <c r="E54" s="16"/>
      <c r="F54" s="15">
        <f>IF(AND($A54&lt;&gt;"",$A54='Attestation à imprimer'!$D$1),COUNTIF($A$2:$A54,'Attestation à imprimer'!$D$1),"")</f>
      </c>
    </row>
    <row r="55" spans="1:6" x14ac:dyDescent="0.25">
      <c r="A55" s="7"/>
      <c r="B55" s="7"/>
      <c r="C55" s="7"/>
      <c r="D55" s="7"/>
      <c r="E55" s="16"/>
      <c r="F55" s="15">
        <f>IF(AND($A55&lt;&gt;"",$A55='Attestation à imprimer'!$D$1),COUNTIF($A$2:$A55,'Attestation à imprimer'!$D$1),"")</f>
      </c>
    </row>
    <row r="56" spans="1:6" x14ac:dyDescent="0.25">
      <c r="A56" s="7"/>
      <c r="B56" s="7"/>
      <c r="C56" s="7"/>
      <c r="D56" s="7"/>
      <c r="E56" s="16"/>
      <c r="F56" s="15">
        <f>IF(AND($A56&lt;&gt;"",$A56='Attestation à imprimer'!$D$1),COUNTIF($A$2:$A56,'Attestation à imprimer'!$D$1),"")</f>
      </c>
    </row>
    <row r="57" spans="1:6" x14ac:dyDescent="0.25">
      <c r="A57" s="7"/>
      <c r="B57" s="7"/>
      <c r="C57" s="7"/>
      <c r="D57" s="7"/>
      <c r="E57" s="16"/>
      <c r="F57" s="15">
        <f>IF(AND($A57&lt;&gt;"",$A57='Attestation à imprimer'!$D$1),COUNTIF($A$2:$A57,'Attestation à imprimer'!$D$1),"")</f>
      </c>
    </row>
    <row r="58" spans="1:6" x14ac:dyDescent="0.25">
      <c r="A58" s="7"/>
      <c r="B58" s="7"/>
      <c r="C58" s="7"/>
      <c r="D58" s="7"/>
      <c r="E58" s="16"/>
      <c r="F58" s="15">
        <f>IF(AND($A58&lt;&gt;"",$A58='Attestation à imprimer'!$D$1),COUNTIF($A$2:$A58,'Attestation à imprimer'!$D$1),"")</f>
      </c>
    </row>
    <row r="59" spans="1:6" x14ac:dyDescent="0.25">
      <c r="A59" s="7"/>
      <c r="B59" s="7"/>
      <c r="C59" s="7"/>
      <c r="D59" s="7"/>
      <c r="E59" s="16"/>
      <c r="F59" s="15">
        <f>IF(AND($A59&lt;&gt;"",$A59='Attestation à imprimer'!$D$1),COUNTIF($A$2:$A59,'Attestation à imprimer'!$D$1),"")</f>
      </c>
    </row>
    <row r="60" spans="1:6" x14ac:dyDescent="0.25">
      <c r="A60" s="7"/>
      <c r="B60" s="7"/>
      <c r="C60" s="7"/>
      <c r="D60" s="7"/>
      <c r="E60" s="16"/>
      <c r="F60" s="15">
        <f>IF(AND($A60&lt;&gt;"",$A60='Attestation à imprimer'!$D$1),COUNTIF($A$2:$A60,'Attestation à imprimer'!$D$1),"")</f>
      </c>
    </row>
    <row r="61" spans="1:6" x14ac:dyDescent="0.25">
      <c r="A61" s="7"/>
      <c r="B61" s="7"/>
      <c r="C61" s="7"/>
      <c r="D61" s="7"/>
      <c r="E61" s="16"/>
      <c r="F61" s="15">
        <f>IF(AND($A61&lt;&gt;"",$A61='Attestation à imprimer'!$D$1),COUNTIF($A$2:$A61,'Attestation à imprimer'!$D$1),"")</f>
      </c>
    </row>
    <row r="62" spans="1:6" x14ac:dyDescent="0.25">
      <c r="A62" s="7"/>
      <c r="B62" s="7"/>
      <c r="C62" s="7"/>
      <c r="D62" s="7"/>
      <c r="E62" s="16"/>
      <c r="F62" s="15">
        <f>IF(AND($A62&lt;&gt;"",$A62='Attestation à imprimer'!$D$1),COUNTIF($A$2:$A62,'Attestation à imprimer'!$D$1),"")</f>
      </c>
    </row>
    <row r="63" spans="1:6" x14ac:dyDescent="0.25">
      <c r="A63" s="7"/>
      <c r="B63" s="7"/>
      <c r="C63" s="7"/>
      <c r="D63" s="7"/>
      <c r="E63" s="16"/>
      <c r="F63" s="15">
        <f>IF(AND($A63&lt;&gt;"",$A63='Attestation à imprimer'!$D$1),COUNTIF($A$2:$A63,'Attestation à imprimer'!$D$1),"")</f>
      </c>
    </row>
    <row r="64" spans="1:6" x14ac:dyDescent="0.25">
      <c r="A64" s="7"/>
      <c r="B64" s="7"/>
      <c r="C64" s="7"/>
      <c r="D64" s="7"/>
      <c r="E64" s="16"/>
      <c r="F64" s="15">
        <f>IF(AND($A64&lt;&gt;"",$A64='Attestation à imprimer'!$D$1),COUNTIF($A$2:$A64,'Attestation à imprimer'!$D$1),"")</f>
      </c>
    </row>
    <row r="65" spans="1:6" x14ac:dyDescent="0.25">
      <c r="A65" s="7"/>
      <c r="B65" s="7"/>
      <c r="C65" s="7"/>
      <c r="D65" s="7"/>
      <c r="E65" s="16"/>
      <c r="F65" s="15">
        <f>IF(AND($A65&lt;&gt;"",$A65='Attestation à imprimer'!$D$1),COUNTIF($A$2:$A65,'Attestation à imprimer'!$D$1),"")</f>
      </c>
    </row>
    <row r="66" spans="1:6" x14ac:dyDescent="0.25">
      <c r="A66" s="7"/>
      <c r="B66" s="7"/>
      <c r="C66" s="7"/>
      <c r="D66" s="7"/>
      <c r="E66" s="16"/>
      <c r="F66" s="15">
        <f>IF(AND($A66&lt;&gt;"",$A66='Attestation à imprimer'!$D$1),COUNTIF($A$2:$A66,'Attestation à imprimer'!$D$1),"")</f>
      </c>
    </row>
    <row r="67" spans="1:6" x14ac:dyDescent="0.25">
      <c r="A67" s="7"/>
      <c r="B67" s="7"/>
      <c r="C67" s="7"/>
      <c r="D67" s="7"/>
      <c r="E67" s="16"/>
      <c r="F67" s="15">
        <f>IF(AND($A67&lt;&gt;"",$A67='Attestation à imprimer'!$D$1),COUNTIF($A$2:$A67,'Attestation à imprimer'!$D$1),"")</f>
      </c>
    </row>
    <row r="68" spans="1:6" x14ac:dyDescent="0.25">
      <c r="A68" s="7"/>
      <c r="B68" s="7"/>
      <c r="C68" s="7"/>
      <c r="D68" s="7"/>
      <c r="E68" s="16"/>
      <c r="F68" s="15">
        <f>IF(AND($A68&lt;&gt;"",$A68='Attestation à imprimer'!$D$1),COUNTIF($A$2:$A68,'Attestation à imprimer'!$D$1),"")</f>
      </c>
    </row>
    <row r="69" spans="1:6" x14ac:dyDescent="0.25">
      <c r="A69" s="7"/>
      <c r="B69" s="7"/>
      <c r="C69" s="7"/>
      <c r="D69" s="7"/>
      <c r="E69" s="16"/>
      <c r="F69" s="15">
        <f>IF(AND($A69&lt;&gt;"",$A69='Attestation à imprimer'!$D$1),COUNTIF($A$2:$A69,'Attestation à imprimer'!$D$1),"")</f>
      </c>
    </row>
    <row r="70" spans="1:6" x14ac:dyDescent="0.25">
      <c r="A70" s="7"/>
      <c r="B70" s="7"/>
      <c r="C70" s="7"/>
      <c r="D70" s="7"/>
      <c r="E70" s="16"/>
      <c r="F70" s="15">
        <f>IF(AND($A70&lt;&gt;"",$A70='Attestation à imprimer'!$D$1),COUNTIF($A$2:$A70,'Attestation à imprimer'!$D$1),"")</f>
      </c>
    </row>
    <row r="71" spans="1:6" x14ac:dyDescent="0.25">
      <c r="A71" s="7"/>
      <c r="B71" s="7"/>
      <c r="C71" s="7"/>
      <c r="D71" s="7"/>
      <c r="E71" s="16"/>
      <c r="F71" s="15">
        <f>IF(AND($A71&lt;&gt;"",$A71='Attestation à imprimer'!$D$1),COUNTIF($A$2:$A71,'Attestation à imprimer'!$D$1),"")</f>
      </c>
    </row>
    <row r="72" spans="1:6" x14ac:dyDescent="0.25">
      <c r="A72" s="7"/>
      <c r="B72" s="7"/>
      <c r="C72" s="7"/>
      <c r="D72" s="7"/>
      <c r="E72" s="16"/>
      <c r="F72" s="15">
        <f>IF(AND($A72&lt;&gt;"",$A72='Attestation à imprimer'!$D$1),COUNTIF($A$2:$A72,'Attestation à imprimer'!$D$1),"")</f>
      </c>
    </row>
    <row r="73" spans="1:6" x14ac:dyDescent="0.25">
      <c r="A73" s="7"/>
      <c r="B73" s="7"/>
      <c r="C73" s="7"/>
      <c r="D73" s="7"/>
      <c r="E73" s="16"/>
      <c r="F73" s="15">
        <f>IF(AND($A73&lt;&gt;"",$A73='Attestation à imprimer'!$D$1),COUNTIF($A$2:$A73,'Attestation à imprimer'!$D$1),"")</f>
      </c>
    </row>
    <row r="74" spans="1:6" x14ac:dyDescent="0.25">
      <c r="A74" s="7"/>
      <c r="B74" s="7"/>
      <c r="C74" s="7"/>
      <c r="D74" s="7"/>
      <c r="E74" s="16"/>
      <c r="F74" s="15">
        <f>IF(AND($A74&lt;&gt;"",$A74='Attestation à imprimer'!$D$1),COUNTIF($A$2:$A74,'Attestation à imprimer'!$D$1),"")</f>
      </c>
    </row>
    <row r="75" spans="1:6" x14ac:dyDescent="0.25">
      <c r="A75" s="7"/>
      <c r="B75" s="7"/>
      <c r="C75" s="7"/>
      <c r="D75" s="7"/>
      <c r="E75" s="16"/>
      <c r="F75" s="15">
        <f>IF(AND($A75&lt;&gt;"",$A75='Attestation à imprimer'!$D$1),COUNTIF($A$2:$A75,'Attestation à imprimer'!$D$1),"")</f>
      </c>
    </row>
    <row r="76" spans="1:6" x14ac:dyDescent="0.25">
      <c r="A76" s="7"/>
      <c r="B76" s="7"/>
      <c r="C76" s="7"/>
      <c r="D76" s="7"/>
      <c r="E76" s="16"/>
      <c r="F76" s="15">
        <f>IF(AND($A76&lt;&gt;"",$A76='Attestation à imprimer'!$D$1),COUNTIF($A$2:$A76,'Attestation à imprimer'!$D$1),"")</f>
      </c>
    </row>
    <row r="77" spans="1:6" x14ac:dyDescent="0.25">
      <c r="A77" s="7"/>
      <c r="B77" s="7"/>
      <c r="C77" s="7"/>
      <c r="D77" s="7"/>
      <c r="E77" s="16"/>
      <c r="F77" s="15">
        <f>IF(AND($A77&lt;&gt;"",$A77='Attestation à imprimer'!$D$1),COUNTIF($A$2:$A77,'Attestation à imprimer'!$D$1),"")</f>
      </c>
    </row>
    <row r="78" spans="1:6" x14ac:dyDescent="0.25">
      <c r="A78" s="7"/>
      <c r="B78" s="7"/>
      <c r="C78" s="7"/>
      <c r="D78" s="7"/>
      <c r="E78" s="16"/>
      <c r="F78" s="15">
        <f>IF(AND($A78&lt;&gt;"",$A78='Attestation à imprimer'!$D$1),COUNTIF($A$2:$A78,'Attestation à imprimer'!$D$1),"")</f>
      </c>
    </row>
    <row r="79" spans="1:6" x14ac:dyDescent="0.25">
      <c r="A79" s="7"/>
      <c r="B79" s="7"/>
      <c r="C79" s="7"/>
      <c r="D79" s="7"/>
      <c r="E79" s="16"/>
      <c r="F79" s="15">
        <f>IF(AND($A79&lt;&gt;"",$A79='Attestation à imprimer'!$D$1),COUNTIF($A$2:$A79,'Attestation à imprimer'!$D$1),"")</f>
      </c>
    </row>
    <row r="80" spans="1:6" x14ac:dyDescent="0.25">
      <c r="A80" s="7"/>
      <c r="B80" s="7"/>
      <c r="C80" s="7"/>
      <c r="D80" s="7"/>
      <c r="E80" s="16"/>
      <c r="F80" s="15">
        <f>IF(AND($A80&lt;&gt;"",$A80='Attestation à imprimer'!$D$1),COUNTIF($A$2:$A80,'Attestation à imprimer'!$D$1),"")</f>
      </c>
    </row>
    <row r="81" spans="1:6" x14ac:dyDescent="0.25">
      <c r="A81" s="7"/>
      <c r="B81" s="7"/>
      <c r="C81" s="7"/>
      <c r="D81" s="7"/>
      <c r="E81" s="16"/>
      <c r="F81" s="15">
        <f>IF(AND($A81&lt;&gt;"",$A81='Attestation à imprimer'!$D$1),COUNTIF($A$2:$A81,'Attestation à imprimer'!$D$1),"")</f>
      </c>
    </row>
    <row r="82" spans="1:6" x14ac:dyDescent="0.25">
      <c r="A82" s="7"/>
      <c r="B82" s="7"/>
      <c r="C82" s="7"/>
      <c r="D82" s="7"/>
      <c r="E82" s="16"/>
      <c r="F82" s="15">
        <f>IF(AND($A82&lt;&gt;"",$A82='Attestation à imprimer'!$D$1),COUNTIF($A$2:$A82,'Attestation à imprimer'!$D$1),"")</f>
      </c>
    </row>
    <row r="83" spans="1:6" x14ac:dyDescent="0.25">
      <c r="A83" s="7"/>
      <c r="B83" s="7"/>
      <c r="C83" s="7"/>
      <c r="D83" s="7"/>
      <c r="E83" s="16"/>
      <c r="F83" s="15">
        <f>IF(AND($A83&lt;&gt;"",$A83='Attestation à imprimer'!$D$1),COUNTIF($A$2:$A83,'Attestation à imprimer'!$D$1),"")</f>
      </c>
    </row>
    <row r="84" spans="1:6" x14ac:dyDescent="0.25">
      <c r="A84" s="7"/>
      <c r="B84" s="7"/>
      <c r="C84" s="7"/>
      <c r="D84" s="7"/>
      <c r="E84" s="16"/>
      <c r="F84" s="15">
        <f>IF(AND($A84&lt;&gt;"",$A84='Attestation à imprimer'!$D$1),COUNTIF($A$2:$A84,'Attestation à imprimer'!$D$1),"")</f>
      </c>
    </row>
    <row r="85" spans="1:6" x14ac:dyDescent="0.25">
      <c r="A85" s="7"/>
      <c r="B85" s="7"/>
      <c r="C85" s="7"/>
      <c r="D85" s="7"/>
      <c r="E85" s="16"/>
      <c r="F85" s="15">
        <f>IF(AND($A85&lt;&gt;"",$A85='Attestation à imprimer'!$D$1),COUNTIF($A$2:$A85,'Attestation à imprimer'!$D$1),"")</f>
      </c>
    </row>
    <row r="86" spans="1:6" x14ac:dyDescent="0.25">
      <c r="A86" s="7"/>
      <c r="B86" s="7"/>
      <c r="C86" s="7"/>
      <c r="D86" s="7"/>
      <c r="E86" s="16"/>
      <c r="F86" s="15">
        <f>IF(AND($A86&lt;&gt;"",$A86='Attestation à imprimer'!$D$1),COUNTIF($A$2:$A86,'Attestation à imprimer'!$D$1),"")</f>
      </c>
    </row>
    <row r="87" spans="1:6" x14ac:dyDescent="0.25">
      <c r="A87" s="7"/>
      <c r="B87" s="7"/>
      <c r="C87" s="7"/>
      <c r="D87" s="7"/>
      <c r="E87" s="16"/>
      <c r="F87" s="15">
        <f>IF(AND($A87&lt;&gt;"",$A87='Attestation à imprimer'!$D$1),COUNTIF($A$2:$A87,'Attestation à imprimer'!$D$1),"")</f>
      </c>
    </row>
    <row r="88" spans="1:6" x14ac:dyDescent="0.25">
      <c r="A88" s="7"/>
      <c r="B88" s="7"/>
      <c r="C88" s="7"/>
      <c r="D88" s="7"/>
      <c r="E88" s="16"/>
      <c r="F88" s="15">
        <f>IF(AND($A88&lt;&gt;"",$A88='Attestation à imprimer'!$D$1),COUNTIF($A$2:$A88,'Attestation à imprimer'!$D$1),"")</f>
      </c>
    </row>
    <row r="89" spans="1:6" x14ac:dyDescent="0.25">
      <c r="A89" s="7"/>
      <c r="B89" s="7"/>
      <c r="C89" s="7"/>
      <c r="D89" s="7"/>
      <c r="E89" s="16"/>
      <c r="F89" s="15">
        <f>IF(AND($A89&lt;&gt;"",$A89='Attestation à imprimer'!$D$1),COUNTIF($A$2:$A89,'Attestation à imprimer'!$D$1),"")</f>
      </c>
    </row>
    <row r="90" spans="1:6" x14ac:dyDescent="0.25">
      <c r="A90" s="7"/>
      <c r="B90" s="7"/>
      <c r="C90" s="7"/>
      <c r="D90" s="7"/>
      <c r="E90" s="16"/>
      <c r="F90" s="15">
        <f>IF(AND($A90&lt;&gt;"",$A90='Attestation à imprimer'!$D$1),COUNTIF($A$2:$A90,'Attestation à imprimer'!$D$1),"")</f>
      </c>
    </row>
    <row r="91" spans="1:6" x14ac:dyDescent="0.25">
      <c r="A91" s="7"/>
      <c r="B91" s="7"/>
      <c r="C91" s="7"/>
      <c r="D91" s="7"/>
      <c r="E91" s="16"/>
      <c r="F91" s="15">
        <f>IF(AND($A91&lt;&gt;"",$A91='Attestation à imprimer'!$D$1),COUNTIF($A$2:$A91,'Attestation à imprimer'!$D$1),"")</f>
      </c>
    </row>
    <row r="92" spans="1:6" x14ac:dyDescent="0.25">
      <c r="A92" s="7"/>
      <c r="B92" s="7"/>
      <c r="C92" s="7"/>
      <c r="D92" s="7"/>
      <c r="E92" s="16"/>
      <c r="F92" s="15">
        <f>IF(AND($A92&lt;&gt;"",$A92='Attestation à imprimer'!$D$1),COUNTIF($A$2:$A92,'Attestation à imprimer'!$D$1),"")</f>
      </c>
    </row>
    <row r="93" spans="1:6" x14ac:dyDescent="0.25">
      <c r="A93" s="7"/>
      <c r="B93" s="7"/>
      <c r="C93" s="7"/>
      <c r="D93" s="7"/>
      <c r="E93" s="16"/>
      <c r="F93" s="15">
        <f>IF(AND($A93&lt;&gt;"",$A93='Attestation à imprimer'!$D$1),COUNTIF($A$2:$A93,'Attestation à imprimer'!$D$1),"")</f>
      </c>
    </row>
    <row r="94" spans="1:6" x14ac:dyDescent="0.25">
      <c r="A94" s="7"/>
      <c r="B94" s="7"/>
      <c r="C94" s="7"/>
      <c r="D94" s="7"/>
      <c r="E94" s="16"/>
      <c r="F94" s="15">
        <f>IF(AND($A94&lt;&gt;"",$A94='Attestation à imprimer'!$D$1),COUNTIF($A$2:$A94,'Attestation à imprimer'!$D$1),"")</f>
      </c>
    </row>
    <row r="95" spans="1:6" x14ac:dyDescent="0.25">
      <c r="A95" s="7"/>
      <c r="B95" s="7"/>
      <c r="C95" s="7"/>
      <c r="D95" s="7"/>
      <c r="E95" s="16"/>
      <c r="F95" s="15">
        <f>IF(AND($A95&lt;&gt;"",$A95='Attestation à imprimer'!$D$1),COUNTIF($A$2:$A95,'Attestation à imprimer'!$D$1),"")</f>
      </c>
    </row>
    <row r="96" spans="1:6" x14ac:dyDescent="0.25">
      <c r="A96" s="7"/>
      <c r="B96" s="7"/>
      <c r="C96" s="7"/>
      <c r="D96" s="7"/>
      <c r="E96" s="16"/>
      <c r="F96" s="15">
        <f>IF(AND($A96&lt;&gt;"",$A96='Attestation à imprimer'!$D$1),COUNTIF($A$2:$A96,'Attestation à imprimer'!$D$1),"")</f>
      </c>
    </row>
    <row r="97" spans="1:6" x14ac:dyDescent="0.25">
      <c r="A97" s="7"/>
      <c r="B97" s="7"/>
      <c r="C97" s="7"/>
      <c r="D97" s="7"/>
      <c r="E97" s="16"/>
      <c r="F97" s="15">
        <f>IF(AND($A97&lt;&gt;"",$A97='Attestation à imprimer'!$D$1),COUNTIF($A$2:$A97,'Attestation à imprimer'!$D$1),"")</f>
      </c>
    </row>
    <row r="98" spans="1:6" x14ac:dyDescent="0.25">
      <c r="A98" s="7"/>
      <c r="B98" s="7"/>
      <c r="C98" s="7"/>
      <c r="D98" s="7"/>
      <c r="E98" s="16"/>
      <c r="F98" s="15">
        <f>IF(AND($A98&lt;&gt;"",$A98='Attestation à imprimer'!$D$1),COUNTIF($A$2:$A98,'Attestation à imprimer'!$D$1),"")</f>
      </c>
    </row>
    <row r="99" spans="1:6" x14ac:dyDescent="0.25">
      <c r="A99" s="7"/>
      <c r="B99" s="7"/>
      <c r="C99" s="7"/>
      <c r="D99" s="7"/>
      <c r="E99" s="16"/>
      <c r="F99" s="15">
        <f>IF(AND($A99&lt;&gt;"",$A99='Attestation à imprimer'!$D$1),COUNTIF($A$2:$A99,'Attestation à imprimer'!$D$1),"")</f>
      </c>
    </row>
    <row r="100" spans="1:6" x14ac:dyDescent="0.25">
      <c r="A100" s="7"/>
      <c r="B100" s="7"/>
      <c r="C100" s="7"/>
      <c r="D100" s="7"/>
      <c r="E100" s="16"/>
      <c r="F100" s="15">
        <f>IF(AND($A100&lt;&gt;"",$A100='Attestation à imprimer'!$D$1),COUNTIF($A$2:$A100,'Attestation à imprimer'!$D$1),"")</f>
      </c>
    </row>
    <row r="101" spans="1:6" x14ac:dyDescent="0.25">
      <c r="A101" s="7"/>
      <c r="B101" s="7"/>
      <c r="C101" s="7"/>
      <c r="D101" s="7"/>
      <c r="E101" s="16"/>
      <c r="F101" s="15">
        <f>IF(AND($A101&lt;&gt;"",$A101='Attestation à imprimer'!$D$1),COUNTIF($A$2:$A101,'Attestation à imprimer'!$D$1),"")</f>
      </c>
    </row>
    <row r="102" spans="1:6" x14ac:dyDescent="0.25">
      <c r="A102" s="7"/>
      <c r="B102" s="7"/>
      <c r="C102" s="7"/>
      <c r="D102" s="7"/>
      <c r="E102" s="16"/>
      <c r="F102" s="15">
        <f>IF(AND($A102&lt;&gt;"",$A102='Attestation à imprimer'!$D$1),COUNTIF($A$2:$A102,'Attestation à imprimer'!$D$1),"")</f>
      </c>
    </row>
    <row r="103" spans="1:6" x14ac:dyDescent="0.25">
      <c r="A103" s="7"/>
      <c r="B103" s="7"/>
      <c r="C103" s="7"/>
      <c r="D103" s="7"/>
      <c r="E103" s="16"/>
      <c r="F103" s="15">
        <f>IF(AND($A103&lt;&gt;"",$A103='Attestation à imprimer'!$D$1),COUNTIF($A$2:$A103,'Attestation à imprimer'!$D$1),"")</f>
      </c>
    </row>
    <row r="104" spans="1:6" x14ac:dyDescent="0.25">
      <c r="A104" s="7"/>
      <c r="B104" s="7"/>
      <c r="C104" s="7"/>
      <c r="D104" s="7"/>
      <c r="E104" s="16"/>
      <c r="F104" s="15">
        <f>IF(AND($A104&lt;&gt;"",$A104='Attestation à imprimer'!$D$1),COUNTIF($A$2:$A104,'Attestation à imprimer'!$D$1),"")</f>
      </c>
    </row>
    <row r="105" spans="1:6" x14ac:dyDescent="0.25">
      <c r="A105" s="7"/>
      <c r="B105" s="7"/>
      <c r="C105" s="7"/>
      <c r="D105" s="7"/>
      <c r="E105" s="16"/>
      <c r="F105" s="15">
        <f>IF(AND($A105&lt;&gt;"",$A105='Attestation à imprimer'!$D$1),COUNTIF($A$2:$A105,'Attestation à imprimer'!$D$1),"")</f>
      </c>
    </row>
    <row r="106" spans="1:6" x14ac:dyDescent="0.25">
      <c r="A106" s="7"/>
      <c r="B106" s="7"/>
      <c r="C106" s="7"/>
      <c r="D106" s="7"/>
      <c r="E106" s="16"/>
      <c r="F106" s="15">
        <f>IF(AND($A106&lt;&gt;"",$A106='Attestation à imprimer'!$D$1),COUNTIF($A$2:$A106,'Attestation à imprimer'!$D$1),"")</f>
      </c>
    </row>
    <row r="107" spans="1:6" x14ac:dyDescent="0.25">
      <c r="A107" s="7"/>
      <c r="B107" s="7"/>
      <c r="C107" s="7"/>
      <c r="D107" s="7"/>
      <c r="E107" s="16"/>
      <c r="F107" s="15">
        <f>IF(AND($A107&lt;&gt;"",$A107='Attestation à imprimer'!$D$1),COUNTIF($A$2:$A107,'Attestation à imprimer'!$D$1),"")</f>
      </c>
    </row>
    <row r="108" spans="1:6" x14ac:dyDescent="0.25">
      <c r="A108" s="7"/>
      <c r="B108" s="7"/>
      <c r="C108" s="7"/>
      <c r="D108" s="7"/>
      <c r="E108" s="16"/>
      <c r="F108" s="15">
        <f>IF(AND($A108&lt;&gt;"",$A108='Attestation à imprimer'!$D$1),COUNTIF($A$2:$A108,'Attestation à imprimer'!$D$1),"")</f>
      </c>
    </row>
    <row r="109" spans="1:6" x14ac:dyDescent="0.25">
      <c r="A109" s="7"/>
      <c r="B109" s="7"/>
      <c r="C109" s="7"/>
      <c r="D109" s="7"/>
      <c r="E109" s="16"/>
      <c r="F109" s="15">
        <f>IF(AND($A109&lt;&gt;"",$A109='Attestation à imprimer'!$D$1),COUNTIF($A$2:$A109,'Attestation à imprimer'!$D$1),"")</f>
      </c>
    </row>
    <row r="110" spans="1:6" x14ac:dyDescent="0.25">
      <c r="A110" s="7"/>
      <c r="B110" s="7"/>
      <c r="C110" s="7"/>
      <c r="D110" s="7"/>
      <c r="E110" s="16"/>
      <c r="F110" s="15">
        <f>IF(AND($A110&lt;&gt;"",$A110='Attestation à imprimer'!$D$1),COUNTIF($A$2:$A110,'Attestation à imprimer'!$D$1),"")</f>
      </c>
    </row>
    <row r="111" spans="1:6" x14ac:dyDescent="0.25">
      <c r="A111" s="7"/>
      <c r="B111" s="7"/>
      <c r="C111" s="7"/>
      <c r="D111" s="7"/>
      <c r="E111" s="16"/>
      <c r="F111" s="15">
        <f>IF(AND($A111&lt;&gt;"",$A111='Attestation à imprimer'!$D$1),COUNTIF($A$2:$A111,'Attestation à imprimer'!$D$1),"")</f>
      </c>
    </row>
    <row r="112" spans="1:6" x14ac:dyDescent="0.25">
      <c r="A112" s="7"/>
      <c r="B112" s="7"/>
      <c r="C112" s="7"/>
      <c r="D112" s="7"/>
      <c r="E112" s="16"/>
      <c r="F112" s="15">
        <f>IF(AND($A112&lt;&gt;"",$A112='Attestation à imprimer'!$D$1),COUNTIF($A$2:$A112,'Attestation à imprimer'!$D$1),"")</f>
      </c>
    </row>
    <row r="113" spans="1:6" x14ac:dyDescent="0.25">
      <c r="A113" s="7"/>
      <c r="B113" s="7"/>
      <c r="C113" s="7"/>
      <c r="D113" s="7"/>
      <c r="E113" s="16"/>
      <c r="F113" s="15">
        <f>IF(AND($A113&lt;&gt;"",$A113='Attestation à imprimer'!$D$1),COUNTIF($A$2:$A113,'Attestation à imprimer'!$D$1),"")</f>
      </c>
    </row>
    <row r="114" spans="1:6" x14ac:dyDescent="0.25">
      <c r="A114" s="7"/>
      <c r="B114" s="7"/>
      <c r="C114" s="7"/>
      <c r="D114" s="7"/>
      <c r="E114" s="16"/>
      <c r="F114" s="15">
        <f>IF(AND($A114&lt;&gt;"",$A114='Attestation à imprimer'!$D$1),COUNTIF($A$2:$A114,'Attestation à imprimer'!$D$1),"")</f>
      </c>
    </row>
    <row r="115" spans="1:6" x14ac:dyDescent="0.25">
      <c r="A115" s="7"/>
      <c r="B115" s="7"/>
      <c r="C115" s="7"/>
      <c r="D115" s="7"/>
      <c r="E115" s="16"/>
      <c r="F115" s="15">
        <f>IF(AND($A115&lt;&gt;"",$A115='Attestation à imprimer'!$D$1),COUNTIF($A$2:$A115,'Attestation à imprimer'!$D$1),"")</f>
      </c>
    </row>
    <row r="116" spans="1:6" x14ac:dyDescent="0.25">
      <c r="A116" s="7"/>
      <c r="B116" s="7"/>
      <c r="C116" s="7"/>
      <c r="D116" s="7"/>
      <c r="E116" s="16"/>
      <c r="F116" s="15">
        <f>IF(AND($A116&lt;&gt;"",$A116='Attestation à imprimer'!$D$1),COUNTIF($A$2:$A116,'Attestation à imprimer'!$D$1),"")</f>
      </c>
    </row>
    <row r="117" spans="1:6" x14ac:dyDescent="0.25">
      <c r="A117" s="7"/>
      <c r="B117" s="7"/>
      <c r="C117" s="7"/>
      <c r="D117" s="7"/>
      <c r="E117" s="16"/>
      <c r="F117" s="15">
        <f>IF(AND($A117&lt;&gt;"",$A117='Attestation à imprimer'!$D$1),COUNTIF($A$2:$A117,'Attestation à imprimer'!$D$1),"")</f>
      </c>
    </row>
    <row r="118" spans="1:6" x14ac:dyDescent="0.25">
      <c r="A118" s="7"/>
      <c r="B118" s="7"/>
      <c r="C118" s="7"/>
      <c r="D118" s="7"/>
      <c r="E118" s="16"/>
      <c r="F118" s="15">
        <f>IF(AND($A118&lt;&gt;"",$A118='Attestation à imprimer'!$D$1),COUNTIF($A$2:$A118,'Attestation à imprimer'!$D$1),"")</f>
      </c>
    </row>
    <row r="119" spans="1:6" x14ac:dyDescent="0.25">
      <c r="A119" s="7"/>
      <c r="B119" s="7"/>
      <c r="C119" s="7"/>
      <c r="D119" s="7"/>
      <c r="E119" s="16"/>
      <c r="F119" s="15">
        <f>IF(AND($A119&lt;&gt;"",$A119='Attestation à imprimer'!$D$1),COUNTIF($A$2:$A119,'Attestation à imprimer'!$D$1),"")</f>
      </c>
    </row>
    <row r="120" spans="1:6" x14ac:dyDescent="0.25">
      <c r="A120" s="7"/>
      <c r="B120" s="7"/>
      <c r="C120" s="7"/>
      <c r="D120" s="7"/>
      <c r="E120" s="16"/>
      <c r="F120" s="15">
        <f>IF(AND($A120&lt;&gt;"",$A120='Attestation à imprimer'!$D$1),COUNTIF($A$2:$A120,'Attestation à imprimer'!$D$1),"")</f>
      </c>
    </row>
    <row r="121" spans="1:6" x14ac:dyDescent="0.25">
      <c r="A121" s="7"/>
      <c r="B121" s="7"/>
      <c r="C121" s="7"/>
      <c r="D121" s="7"/>
      <c r="E121" s="16"/>
      <c r="F121" s="15">
        <f>IF(AND($A121&lt;&gt;"",$A121='Attestation à imprimer'!$D$1),COUNTIF($A$2:$A121,'Attestation à imprimer'!$D$1),"")</f>
      </c>
    </row>
    <row r="122" spans="1:6" x14ac:dyDescent="0.25">
      <c r="A122" s="7"/>
      <c r="B122" s="7"/>
      <c r="C122" s="7"/>
      <c r="D122" s="7"/>
      <c r="E122" s="16"/>
      <c r="F122" s="15">
        <f>IF(AND($A122&lt;&gt;"",$A122='Attestation à imprimer'!$D$1),COUNTIF($A$2:$A122,'Attestation à imprimer'!$D$1),"")</f>
      </c>
    </row>
    <row r="123" spans="1:6" x14ac:dyDescent="0.25">
      <c r="A123" s="7"/>
      <c r="B123" s="7"/>
      <c r="C123" s="7"/>
      <c r="D123" s="7"/>
      <c r="E123" s="16"/>
      <c r="F123" s="15">
        <f>IF(AND($A123&lt;&gt;"",$A123='Attestation à imprimer'!$D$1),COUNTIF($A$2:$A123,'Attestation à imprimer'!$D$1),"")</f>
      </c>
    </row>
    <row r="124" spans="1:6" x14ac:dyDescent="0.25">
      <c r="A124" s="7"/>
      <c r="B124" s="7"/>
      <c r="C124" s="7"/>
      <c r="D124" s="7"/>
      <c r="E124" s="16"/>
      <c r="F124" s="15">
        <f>IF(AND($A124&lt;&gt;"",$A124='Attestation à imprimer'!$D$1),COUNTIF($A$2:$A124,'Attestation à imprimer'!$D$1),"")</f>
      </c>
    </row>
    <row r="125" spans="1:6" x14ac:dyDescent="0.25">
      <c r="A125" s="7"/>
      <c r="B125" s="7"/>
      <c r="C125" s="7"/>
      <c r="D125" s="7"/>
      <c r="E125" s="16"/>
      <c r="F125" s="15">
        <f>IF(AND($A125&lt;&gt;"",$A125='Attestation à imprimer'!$D$1),COUNTIF($A$2:$A125,'Attestation à imprimer'!$D$1),"")</f>
      </c>
    </row>
    <row r="126" spans="1:6" x14ac:dyDescent="0.25">
      <c r="A126" s="7"/>
      <c r="B126" s="7"/>
      <c r="C126" s="7"/>
      <c r="D126" s="7"/>
      <c r="E126" s="16"/>
      <c r="F126" s="15">
        <f>IF(AND($A126&lt;&gt;"",$A126='Attestation à imprimer'!$D$1),COUNTIF($A$2:$A126,'Attestation à imprimer'!$D$1),"")</f>
      </c>
    </row>
    <row r="127" spans="1:6" x14ac:dyDescent="0.25">
      <c r="A127" s="7"/>
      <c r="B127" s="7"/>
      <c r="C127" s="7"/>
      <c r="D127" s="7"/>
      <c r="E127" s="16"/>
      <c r="F127" s="15">
        <f>IF(AND($A127&lt;&gt;"",$A127='Attestation à imprimer'!$D$1),COUNTIF($A$2:$A127,'Attestation à imprimer'!$D$1),"")</f>
      </c>
    </row>
    <row r="128" spans="1:6" x14ac:dyDescent="0.25">
      <c r="A128" s="7"/>
      <c r="B128" s="7"/>
      <c r="C128" s="7"/>
      <c r="D128" s="7"/>
      <c r="E128" s="16"/>
      <c r="F128" s="15">
        <f>IF(AND($A128&lt;&gt;"",$A128='Attestation à imprimer'!$D$1),COUNTIF($A$2:$A128,'Attestation à imprimer'!$D$1),"")</f>
      </c>
    </row>
    <row r="129" spans="1:6" x14ac:dyDescent="0.25">
      <c r="A129" s="7"/>
      <c r="B129" s="7"/>
      <c r="C129" s="7"/>
      <c r="D129" s="7"/>
      <c r="E129" s="16"/>
      <c r="F129" s="15">
        <f>IF(AND($A129&lt;&gt;"",$A129='Attestation à imprimer'!$D$1),COUNTIF($A$2:$A129,'Attestation à imprimer'!$D$1),"")</f>
      </c>
    </row>
    <row r="130" spans="1:6" x14ac:dyDescent="0.25">
      <c r="A130" s="7"/>
      <c r="B130" s="7"/>
      <c r="C130" s="7"/>
      <c r="D130" s="7"/>
      <c r="E130" s="16"/>
      <c r="F130" s="15">
        <f>IF(AND($A130&lt;&gt;"",$A130='Attestation à imprimer'!$D$1),COUNTIF($A$2:$A130,'Attestation à imprimer'!$D$1),"")</f>
      </c>
    </row>
    <row r="131" spans="1:6" x14ac:dyDescent="0.25">
      <c r="A131" s="7"/>
      <c r="B131" s="7"/>
      <c r="C131" s="7"/>
      <c r="D131" s="7"/>
      <c r="E131" s="16"/>
      <c r="F131" s="15">
        <f>IF(AND($A131&lt;&gt;"",$A131='Attestation à imprimer'!$D$1),COUNTIF($A$2:$A131,'Attestation à imprimer'!$D$1),"")</f>
      </c>
    </row>
    <row r="132" spans="1:6" x14ac:dyDescent="0.25">
      <c r="A132" s="7"/>
      <c r="B132" s="7"/>
      <c r="C132" s="7"/>
      <c r="D132" s="7"/>
      <c r="E132" s="16"/>
      <c r="F132" s="15">
        <f>IF(AND($A132&lt;&gt;"",$A132='Attestation à imprimer'!$D$1),COUNTIF($A$2:$A132,'Attestation à imprimer'!$D$1),"")</f>
      </c>
    </row>
    <row r="133" spans="1:6" x14ac:dyDescent="0.25">
      <c r="A133" s="7"/>
      <c r="B133" s="7"/>
      <c r="C133" s="7"/>
      <c r="D133" s="7"/>
      <c r="E133" s="16"/>
      <c r="F133" s="15">
        <f>IF(AND($A133&lt;&gt;"",$A133='Attestation à imprimer'!$D$1),COUNTIF($A$2:$A133,'Attestation à imprimer'!$D$1),"")</f>
      </c>
    </row>
    <row r="134" spans="1:6" x14ac:dyDescent="0.25">
      <c r="A134" s="7"/>
      <c r="B134" s="7"/>
      <c r="C134" s="7"/>
      <c r="D134" s="7"/>
      <c r="E134" s="16"/>
      <c r="F134" s="15">
        <f>IF(AND($A134&lt;&gt;"",$A134='Attestation à imprimer'!$D$1),COUNTIF($A$2:$A134,'Attestation à imprimer'!$D$1),"")</f>
      </c>
    </row>
    <row r="135" spans="1:6" x14ac:dyDescent="0.25">
      <c r="A135" s="7"/>
      <c r="B135" s="7"/>
      <c r="C135" s="7"/>
      <c r="D135" s="7"/>
      <c r="E135" s="16"/>
      <c r="F135" s="15">
        <f>IF(AND($A135&lt;&gt;"",$A135='Attestation à imprimer'!$D$1),COUNTIF($A$2:$A135,'Attestation à imprimer'!$D$1),"")</f>
      </c>
    </row>
    <row r="136" spans="1:6" x14ac:dyDescent="0.25">
      <c r="A136" s="7"/>
      <c r="B136" s="7"/>
      <c r="C136" s="7"/>
      <c r="D136" s="7"/>
      <c r="E136" s="16"/>
      <c r="F136" s="15">
        <f>IF(AND($A136&lt;&gt;"",$A136='Attestation à imprimer'!$D$1),COUNTIF($A$2:$A136,'Attestation à imprimer'!$D$1),"")</f>
      </c>
    </row>
    <row r="137" spans="1:6" x14ac:dyDescent="0.25">
      <c r="A137" s="7"/>
      <c r="B137" s="7"/>
      <c r="C137" s="7"/>
      <c r="D137" s="7"/>
      <c r="E137" s="16"/>
      <c r="F137" s="15">
        <f>IF(AND($A137&lt;&gt;"",$A137='Attestation à imprimer'!$D$1),COUNTIF($A$2:$A137,'Attestation à imprimer'!$D$1),"")</f>
      </c>
    </row>
    <row r="138" spans="1:6" x14ac:dyDescent="0.25">
      <c r="A138" s="7"/>
      <c r="B138" s="7"/>
      <c r="C138" s="7"/>
      <c r="D138" s="7"/>
      <c r="E138" s="16"/>
      <c r="F138" s="15">
        <f>IF(AND($A138&lt;&gt;"",$A138='Attestation à imprimer'!$D$1),COUNTIF($A$2:$A138,'Attestation à imprimer'!$D$1),"")</f>
      </c>
    </row>
    <row r="139" spans="1:6" x14ac:dyDescent="0.25">
      <c r="A139" s="7"/>
      <c r="B139" s="7"/>
      <c r="C139" s="7"/>
      <c r="D139" s="7"/>
      <c r="E139" s="16"/>
      <c r="F139" s="15">
        <f>IF(AND($A139&lt;&gt;"",$A139='Attestation à imprimer'!$D$1),COUNTIF($A$2:$A139,'Attestation à imprimer'!$D$1),"")</f>
      </c>
    </row>
    <row r="140" spans="1:6" x14ac:dyDescent="0.25">
      <c r="A140" s="7"/>
      <c r="B140" s="7"/>
      <c r="C140" s="7"/>
      <c r="D140" s="7"/>
      <c r="E140" s="16"/>
      <c r="F140" s="15">
        <f>IF(AND($A140&lt;&gt;"",$A140='Attestation à imprimer'!$D$1),COUNTIF($A$2:$A140,'Attestation à imprimer'!$D$1),"")</f>
      </c>
    </row>
    <row r="141" spans="1:6" x14ac:dyDescent="0.25">
      <c r="A141" s="7"/>
      <c r="B141" s="7"/>
      <c r="C141" s="7"/>
      <c r="D141" s="7"/>
      <c r="E141" s="16"/>
      <c r="F141" s="15">
        <f>IF(AND($A141&lt;&gt;"",$A141='Attestation à imprimer'!$D$1),COUNTIF($A$2:$A141,'Attestation à imprimer'!$D$1),"")</f>
      </c>
    </row>
    <row r="142" spans="1:6" x14ac:dyDescent="0.25">
      <c r="A142" s="7"/>
      <c r="B142" s="7"/>
      <c r="C142" s="7"/>
      <c r="D142" s="7"/>
      <c r="E142" s="16"/>
      <c r="F142" s="15">
        <f>IF(AND($A142&lt;&gt;"",$A142='Attestation à imprimer'!$D$1),COUNTIF($A$2:$A142,'Attestation à imprimer'!$D$1),"")</f>
      </c>
    </row>
    <row r="143" spans="1:6" x14ac:dyDescent="0.25">
      <c r="A143" s="7"/>
      <c r="B143" s="7"/>
      <c r="C143" s="7"/>
      <c r="D143" s="7"/>
      <c r="E143" s="16"/>
      <c r="F143" s="15">
        <f>IF(AND($A143&lt;&gt;"",$A143='Attestation à imprimer'!$D$1),COUNTIF($A$2:$A143,'Attestation à imprimer'!$D$1),"")</f>
      </c>
    </row>
    <row r="144" spans="1:6" x14ac:dyDescent="0.25">
      <c r="A144" s="7"/>
      <c r="B144" s="7"/>
      <c r="C144" s="7"/>
      <c r="D144" s="7"/>
      <c r="E144" s="16"/>
      <c r="F144" s="15">
        <f>IF(AND($A144&lt;&gt;"",$A144='Attestation à imprimer'!$D$1),COUNTIF($A$2:$A144,'Attestation à imprimer'!$D$1),"")</f>
      </c>
    </row>
    <row r="145" spans="1:6" x14ac:dyDescent="0.25">
      <c r="A145" s="7"/>
      <c r="B145" s="7"/>
      <c r="C145" s="7"/>
      <c r="D145" s="7"/>
      <c r="E145" s="16"/>
      <c r="F145" s="15">
        <f>IF(AND($A145&lt;&gt;"",$A145='Attestation à imprimer'!$D$1),COUNTIF($A$2:$A145,'Attestation à imprimer'!$D$1),"")</f>
      </c>
    </row>
    <row r="146" spans="1:6" x14ac:dyDescent="0.25">
      <c r="A146" s="7"/>
      <c r="B146" s="7"/>
      <c r="C146" s="7"/>
      <c r="D146" s="7"/>
      <c r="E146" s="16"/>
      <c r="F146" s="15">
        <f>IF(AND($A146&lt;&gt;"",$A146='Attestation à imprimer'!$D$1),COUNTIF($A$2:$A146,'Attestation à imprimer'!$D$1),"")</f>
      </c>
    </row>
    <row r="147" spans="1:6" x14ac:dyDescent="0.25">
      <c r="A147" s="7"/>
      <c r="B147" s="7"/>
      <c r="C147" s="7"/>
      <c r="D147" s="7"/>
      <c r="E147" s="16"/>
      <c r="F147" s="15">
        <f>IF(AND($A147&lt;&gt;"",$A147='Attestation à imprimer'!$D$1),COUNTIF($A$2:$A147,'Attestation à imprimer'!$D$1),"")</f>
      </c>
    </row>
    <row r="148" spans="1:6" x14ac:dyDescent="0.25">
      <c r="A148" s="7"/>
      <c r="B148" s="7"/>
      <c r="C148" s="7"/>
      <c r="D148" s="7"/>
      <c r="E148" s="16"/>
      <c r="F148" s="15">
        <f>IF(AND($A148&lt;&gt;"",$A148='Attestation à imprimer'!$D$1),COUNTIF($A$2:$A148,'Attestation à imprimer'!$D$1),"")</f>
      </c>
    </row>
    <row r="149" spans="1:6" x14ac:dyDescent="0.25">
      <c r="A149" s="7"/>
      <c r="B149" s="7"/>
      <c r="C149" s="7"/>
      <c r="D149" s="7"/>
      <c r="E149" s="16"/>
      <c r="F149" s="15">
        <f>IF(AND($A149&lt;&gt;"",$A149='Attestation à imprimer'!$D$1),COUNTIF($A$2:$A149,'Attestation à imprimer'!$D$1),"")</f>
      </c>
    </row>
    <row r="150" spans="1:6" x14ac:dyDescent="0.25">
      <c r="A150" s="7"/>
      <c r="B150" s="7"/>
      <c r="C150" s="7"/>
      <c r="D150" s="7"/>
      <c r="E150" s="16"/>
      <c r="F150" s="15">
        <f>IF(AND($A150&lt;&gt;"",$A150='Attestation à imprimer'!$D$1),COUNTIF($A$2:$A150,'Attestation à imprimer'!$D$1),"")</f>
      </c>
    </row>
    <row r="151" spans="1:6" x14ac:dyDescent="0.25">
      <c r="A151" s="7"/>
      <c r="B151" s="7"/>
      <c r="C151" s="7"/>
      <c r="D151" s="7"/>
      <c r="E151" s="16"/>
      <c r="F151" s="15">
        <f>IF(AND($A151&lt;&gt;"",$A151='Attestation à imprimer'!$D$1),COUNTIF($A$2:$A151,'Attestation à imprimer'!$D$1),"")</f>
      </c>
    </row>
    <row r="152" spans="1:6" x14ac:dyDescent="0.25">
      <c r="A152" s="7"/>
      <c r="B152" s="7"/>
      <c r="C152" s="7"/>
      <c r="D152" s="7"/>
      <c r="E152" s="16"/>
      <c r="F152" s="15">
        <f>IF(AND($A152&lt;&gt;"",$A152='Attestation à imprimer'!$D$1),COUNTIF($A$2:$A152,'Attestation à imprimer'!$D$1),"")</f>
      </c>
    </row>
    <row r="153" spans="1:6" x14ac:dyDescent="0.25">
      <c r="A153" s="7"/>
      <c r="B153" s="7"/>
      <c r="C153" s="7"/>
      <c r="D153" s="7"/>
      <c r="E153" s="16"/>
      <c r="F153" s="15">
        <f>IF(AND($A153&lt;&gt;"",$A153='Attestation à imprimer'!$D$1),COUNTIF($A$2:$A153,'Attestation à imprimer'!$D$1),"")</f>
      </c>
    </row>
    <row r="154" spans="1:6" x14ac:dyDescent="0.25">
      <c r="A154" s="7"/>
      <c r="B154" s="7"/>
      <c r="C154" s="7"/>
      <c r="D154" s="7"/>
      <c r="E154" s="16"/>
      <c r="F154" s="15">
        <f>IF(AND($A154&lt;&gt;"",$A154='Attestation à imprimer'!$D$1),COUNTIF($A$2:$A154,'Attestation à imprimer'!$D$1),"")</f>
      </c>
    </row>
    <row r="155" spans="1:6" x14ac:dyDescent="0.25">
      <c r="A155" s="7"/>
      <c r="B155" s="7"/>
      <c r="C155" s="7"/>
      <c r="D155" s="7"/>
      <c r="E155" s="16"/>
      <c r="F155" s="15">
        <f>IF(AND($A155&lt;&gt;"",$A155='Attestation à imprimer'!$D$1),COUNTIF($A$2:$A155,'Attestation à imprimer'!$D$1),"")</f>
      </c>
    </row>
    <row r="156" spans="1:6" x14ac:dyDescent="0.25">
      <c r="A156" s="7"/>
      <c r="B156" s="7"/>
      <c r="C156" s="7"/>
      <c r="D156" s="7"/>
      <c r="E156" s="16"/>
      <c r="F156" s="15">
        <f>IF(AND($A156&lt;&gt;"",$A156='Attestation à imprimer'!$D$1),COUNTIF($A$2:$A156,'Attestation à imprimer'!$D$1),"")</f>
      </c>
    </row>
    <row r="157" spans="1:6" x14ac:dyDescent="0.25">
      <c r="A157" s="7"/>
      <c r="B157" s="7"/>
      <c r="C157" s="7"/>
      <c r="D157" s="7"/>
      <c r="E157" s="16"/>
      <c r="F157" s="15">
        <f>IF(AND($A157&lt;&gt;"",$A157='Attestation à imprimer'!$D$1),COUNTIF($A$2:$A157,'Attestation à imprimer'!$D$1),"")</f>
      </c>
    </row>
    <row r="158" spans="1:6" x14ac:dyDescent="0.25">
      <c r="A158" s="7"/>
      <c r="B158" s="7"/>
      <c r="C158" s="7"/>
      <c r="D158" s="7"/>
      <c r="E158" s="16"/>
      <c r="F158" s="15">
        <f>IF(AND($A158&lt;&gt;"",$A158='Attestation à imprimer'!$D$1),COUNTIF($A$2:$A158,'Attestation à imprimer'!$D$1),"")</f>
      </c>
    </row>
    <row r="159" spans="1:6" x14ac:dyDescent="0.25">
      <c r="A159" s="7"/>
      <c r="B159" s="7"/>
      <c r="C159" s="7"/>
      <c r="D159" s="7"/>
      <c r="E159" s="16"/>
      <c r="F159" s="15">
        <f>IF(AND($A159&lt;&gt;"",$A159='Attestation à imprimer'!$D$1),COUNTIF($A$2:$A159,'Attestation à imprimer'!$D$1),"")</f>
      </c>
    </row>
    <row r="160" spans="1:6" x14ac:dyDescent="0.25">
      <c r="A160" s="7"/>
      <c r="B160" s="7"/>
      <c r="C160" s="7"/>
      <c r="D160" s="7"/>
      <c r="E160" s="16"/>
      <c r="F160" s="15">
        <f>IF(AND($A160&lt;&gt;"",$A160='Attestation à imprimer'!$D$1),COUNTIF($A$2:$A160,'Attestation à imprimer'!$D$1),"")</f>
      </c>
    </row>
    <row r="161" spans="1:6" x14ac:dyDescent="0.25">
      <c r="A161" s="7"/>
      <c r="B161" s="7"/>
      <c r="C161" s="7"/>
      <c r="D161" s="7"/>
      <c r="E161" s="16"/>
      <c r="F161" s="15">
        <f>IF(AND($A161&lt;&gt;"",$A161='Attestation à imprimer'!$D$1),COUNTIF($A$2:$A161,'Attestation à imprimer'!$D$1),"")</f>
      </c>
    </row>
    <row r="162" spans="1:6" x14ac:dyDescent="0.25">
      <c r="A162" s="7"/>
      <c r="B162" s="7"/>
      <c r="C162" s="7"/>
      <c r="D162" s="7"/>
      <c r="E162" s="16"/>
      <c r="F162" s="15">
        <f>IF(AND($A162&lt;&gt;"",$A162='Attestation à imprimer'!$D$1),COUNTIF($A$2:$A162,'Attestation à imprimer'!$D$1),"")</f>
      </c>
    </row>
    <row r="163" spans="1:6" x14ac:dyDescent="0.25">
      <c r="A163" s="7"/>
      <c r="B163" s="7"/>
      <c r="C163" s="7"/>
      <c r="D163" s="7"/>
      <c r="E163" s="16"/>
      <c r="F163" s="15">
        <f>IF(AND($A163&lt;&gt;"",$A163='Attestation à imprimer'!$D$1),COUNTIF($A$2:$A163,'Attestation à imprimer'!$D$1),"")</f>
      </c>
    </row>
    <row r="164" spans="1:6" x14ac:dyDescent="0.25">
      <c r="A164" s="7"/>
      <c r="B164" s="7"/>
      <c r="C164" s="7"/>
      <c r="D164" s="7"/>
      <c r="E164" s="16"/>
      <c r="F164" s="15">
        <f>IF(AND($A164&lt;&gt;"",$A164='Attestation à imprimer'!$D$1),COUNTIF($A$2:$A164,'Attestation à imprimer'!$D$1),"")</f>
      </c>
    </row>
    <row r="165" spans="1:6" x14ac:dyDescent="0.25">
      <c r="A165" s="7"/>
      <c r="B165" s="7"/>
      <c r="C165" s="7"/>
      <c r="D165" s="7"/>
      <c r="E165" s="16"/>
      <c r="F165" s="15">
        <f>IF(AND($A165&lt;&gt;"",$A165='Attestation à imprimer'!$D$1),COUNTIF($A$2:$A165,'Attestation à imprimer'!$D$1),"")</f>
      </c>
    </row>
    <row r="166" spans="1:6" x14ac:dyDescent="0.25">
      <c r="A166" s="7"/>
      <c r="B166" s="7"/>
      <c r="C166" s="7"/>
      <c r="D166" s="7"/>
      <c r="E166" s="16"/>
      <c r="F166" s="15">
        <f>IF(AND($A166&lt;&gt;"",$A166='Attestation à imprimer'!$D$1),COUNTIF($A$2:$A166,'Attestation à imprimer'!$D$1),"")</f>
      </c>
    </row>
    <row r="167" spans="1:6" x14ac:dyDescent="0.25">
      <c r="A167" s="7"/>
      <c r="B167" s="7"/>
      <c r="C167" s="7"/>
      <c r="D167" s="7"/>
      <c r="E167" s="16"/>
      <c r="F167" s="15">
        <f>IF(AND($A167&lt;&gt;"",$A167='Attestation à imprimer'!$D$1),COUNTIF($A$2:$A167,'Attestation à imprimer'!$D$1),"")</f>
      </c>
    </row>
    <row r="168" spans="1:6" x14ac:dyDescent="0.25">
      <c r="A168" s="7"/>
      <c r="B168" s="7"/>
      <c r="C168" s="7"/>
      <c r="D168" s="7"/>
      <c r="E168" s="16"/>
      <c r="F168" s="15">
        <f>IF(AND($A168&lt;&gt;"",$A168='Attestation à imprimer'!$D$1),COUNTIF($A$2:$A168,'Attestation à imprimer'!$D$1),"")</f>
      </c>
    </row>
    <row r="169" spans="1:6" x14ac:dyDescent="0.25">
      <c r="A169" s="7"/>
      <c r="B169" s="7"/>
      <c r="C169" s="7"/>
      <c r="D169" s="7"/>
      <c r="E169" s="16"/>
      <c r="F169" s="15">
        <f>IF(AND($A169&lt;&gt;"",$A169='Attestation à imprimer'!$D$1),COUNTIF($A$2:$A169,'Attestation à imprimer'!$D$1),"")</f>
      </c>
    </row>
    <row r="170" spans="1:6" x14ac:dyDescent="0.25">
      <c r="A170" s="7"/>
      <c r="B170" s="7"/>
      <c r="C170" s="7"/>
      <c r="D170" s="7"/>
      <c r="E170" s="16"/>
      <c r="F170" s="15">
        <f>IF(AND($A170&lt;&gt;"",$A170='Attestation à imprimer'!$D$1),COUNTIF($A$2:$A170,'Attestation à imprimer'!$D$1),"")</f>
      </c>
    </row>
    <row r="171" spans="1:6" x14ac:dyDescent="0.25">
      <c r="A171" s="7"/>
      <c r="B171" s="7"/>
      <c r="C171" s="7"/>
      <c r="D171" s="7"/>
      <c r="E171" s="16"/>
      <c r="F171" s="15">
        <f>IF(AND($A171&lt;&gt;"",$A171='Attestation à imprimer'!$D$1),COUNTIF($A$2:$A171,'Attestation à imprimer'!$D$1),"")</f>
      </c>
    </row>
    <row r="172" spans="1:6" x14ac:dyDescent="0.25">
      <c r="A172" s="7"/>
      <c r="B172" s="7"/>
      <c r="C172" s="7"/>
      <c r="D172" s="7"/>
      <c r="E172" s="16"/>
      <c r="F172" s="15">
        <f>IF(AND($A172&lt;&gt;"",$A172='Attestation à imprimer'!$D$1),COUNTIF($A$2:$A172,'Attestation à imprimer'!$D$1),"")</f>
      </c>
    </row>
    <row r="173" spans="1:6" x14ac:dyDescent="0.25">
      <c r="A173" s="7"/>
      <c r="B173" s="7"/>
      <c r="C173" s="7"/>
      <c r="D173" s="7"/>
      <c r="E173" s="16"/>
      <c r="F173" s="15">
        <f>IF(AND($A173&lt;&gt;"",$A173='Attestation à imprimer'!$D$1),COUNTIF($A$2:$A173,'Attestation à imprimer'!$D$1),"")</f>
      </c>
    </row>
    <row r="174" spans="1:6" x14ac:dyDescent="0.25">
      <c r="A174" s="7"/>
      <c r="B174" s="7"/>
      <c r="C174" s="7"/>
      <c r="D174" s="7"/>
      <c r="E174" s="16"/>
      <c r="F174" s="15">
        <f>IF(AND($A174&lt;&gt;"",$A174='Attestation à imprimer'!$D$1),COUNTIF($A$2:$A174,'Attestation à imprimer'!$D$1),"")</f>
      </c>
    </row>
    <row r="175" spans="1:6" x14ac:dyDescent="0.25">
      <c r="A175" s="7"/>
      <c r="B175" s="7"/>
      <c r="C175" s="7"/>
      <c r="D175" s="7"/>
      <c r="E175" s="16"/>
      <c r="F175" s="15">
        <f>IF(AND($A175&lt;&gt;"",$A175='Attestation à imprimer'!$D$1),COUNTIF($A$2:$A175,'Attestation à imprimer'!$D$1),"")</f>
      </c>
    </row>
    <row r="176" spans="1:6" x14ac:dyDescent="0.25">
      <c r="A176" s="7"/>
      <c r="B176" s="7"/>
      <c r="C176" s="7"/>
      <c r="D176" s="7"/>
      <c r="E176" s="16"/>
      <c r="F176" s="15">
        <f>IF(AND($A176&lt;&gt;"",$A176='Attestation à imprimer'!$D$1),COUNTIF($A$2:$A176,'Attestation à imprimer'!$D$1),"")</f>
      </c>
    </row>
    <row r="177" spans="1:6" x14ac:dyDescent="0.25">
      <c r="A177" s="7"/>
      <c r="B177" s="7"/>
      <c r="C177" s="7"/>
      <c r="D177" s="7"/>
      <c r="E177" s="16"/>
      <c r="F177" s="15">
        <f>IF(AND($A177&lt;&gt;"",$A177='Attestation à imprimer'!$D$1),COUNTIF($A$2:$A177,'Attestation à imprimer'!$D$1),"")</f>
      </c>
    </row>
    <row r="178" spans="1:6" x14ac:dyDescent="0.25">
      <c r="A178" s="7"/>
      <c r="B178" s="7"/>
      <c r="C178" s="7"/>
      <c r="D178" s="7"/>
      <c r="E178" s="16"/>
      <c r="F178" s="15">
        <f>IF(AND($A178&lt;&gt;"",$A178='Attestation à imprimer'!$D$1),COUNTIF($A$2:$A178,'Attestation à imprimer'!$D$1),"")</f>
      </c>
    </row>
    <row r="179" spans="1:6" x14ac:dyDescent="0.25">
      <c r="A179" s="7"/>
      <c r="B179" s="7"/>
      <c r="C179" s="7"/>
      <c r="D179" s="7"/>
      <c r="E179" s="16"/>
      <c r="F179" s="15">
        <f>IF(AND($A179&lt;&gt;"",$A179='Attestation à imprimer'!$D$1),COUNTIF($A$2:$A179,'Attestation à imprimer'!$D$1),"")</f>
      </c>
    </row>
    <row r="180" spans="1:6" x14ac:dyDescent="0.25">
      <c r="A180" s="7"/>
      <c r="B180" s="7"/>
      <c r="C180" s="7"/>
      <c r="D180" s="7"/>
      <c r="E180" s="16"/>
      <c r="F180" s="15">
        <f>IF(AND($A180&lt;&gt;"",$A180='Attestation à imprimer'!$D$1),COUNTIF($A$2:$A180,'Attestation à imprimer'!$D$1),"")</f>
      </c>
    </row>
    <row r="181" spans="1:6" x14ac:dyDescent="0.25">
      <c r="A181" s="7"/>
      <c r="B181" s="7"/>
      <c r="C181" s="7"/>
      <c r="D181" s="7"/>
      <c r="E181" s="16"/>
      <c r="F181" s="15">
        <f>IF(AND($A181&lt;&gt;"",$A181='Attestation à imprimer'!$D$1),COUNTIF($A$2:$A181,'Attestation à imprimer'!$D$1),"")</f>
      </c>
    </row>
    <row r="182" spans="1:6" x14ac:dyDescent="0.25">
      <c r="A182" s="7"/>
      <c r="B182" s="7"/>
      <c r="C182" s="7"/>
      <c r="D182" s="7"/>
      <c r="E182" s="16"/>
      <c r="F182" s="15">
        <f>IF(AND($A182&lt;&gt;"",$A182='Attestation à imprimer'!$D$1),COUNTIF($A$2:$A182,'Attestation à imprimer'!$D$1),"")</f>
      </c>
    </row>
    <row r="183" spans="1:6" x14ac:dyDescent="0.25">
      <c r="A183" s="7"/>
      <c r="B183" s="7"/>
      <c r="C183" s="7"/>
      <c r="D183" s="7"/>
      <c r="E183" s="16"/>
      <c r="F183" s="15">
        <f>IF(AND($A183&lt;&gt;"",$A183='Attestation à imprimer'!$D$1),COUNTIF($A$2:$A183,'Attestation à imprimer'!$D$1),"")</f>
      </c>
    </row>
    <row r="184" spans="1:6" x14ac:dyDescent="0.25">
      <c r="A184" s="7"/>
      <c r="B184" s="7"/>
      <c r="C184" s="7"/>
      <c r="D184" s="7"/>
      <c r="E184" s="16"/>
      <c r="F184" s="15">
        <f>IF(AND($A184&lt;&gt;"",$A184='Attestation à imprimer'!$D$1),COUNTIF($A$2:$A184,'Attestation à imprimer'!$D$1),"")</f>
      </c>
    </row>
    <row r="185" spans="1:6" x14ac:dyDescent="0.25">
      <c r="A185" s="7"/>
      <c r="B185" s="7"/>
      <c r="C185" s="7"/>
      <c r="D185" s="7"/>
      <c r="E185" s="16"/>
      <c r="F185" s="15">
        <f>IF(AND($A185&lt;&gt;"",$A185='Attestation à imprimer'!$D$1),COUNTIF($A$2:$A185,'Attestation à imprimer'!$D$1),"")</f>
      </c>
    </row>
    <row r="186" spans="1:6" x14ac:dyDescent="0.25">
      <c r="A186" s="7"/>
      <c r="B186" s="7"/>
      <c r="C186" s="7"/>
      <c r="D186" s="7"/>
      <c r="E186" s="16"/>
      <c r="F186" s="15">
        <f>IF(AND($A186&lt;&gt;"",$A186='Attestation à imprimer'!$D$1),COUNTIF($A$2:$A186,'Attestation à imprimer'!$D$1),"")</f>
      </c>
    </row>
    <row r="187" spans="1:6" x14ac:dyDescent="0.25">
      <c r="A187" s="7"/>
      <c r="B187" s="7"/>
      <c r="C187" s="7"/>
      <c r="D187" s="7"/>
      <c r="E187" s="16"/>
      <c r="F187" s="15">
        <f>IF(AND($A187&lt;&gt;"",$A187='Attestation à imprimer'!$D$1),COUNTIF($A$2:$A187,'Attestation à imprimer'!$D$1),"")</f>
      </c>
    </row>
    <row r="188" spans="1:6" x14ac:dyDescent="0.25">
      <c r="A188" s="7"/>
      <c r="B188" s="7"/>
      <c r="C188" s="7"/>
      <c r="D188" s="7"/>
      <c r="E188" s="16"/>
      <c r="F188" s="15">
        <f>IF(AND($A188&lt;&gt;"",$A188='Attestation à imprimer'!$D$1),COUNTIF($A$2:$A188,'Attestation à imprimer'!$D$1),"")</f>
      </c>
    </row>
    <row r="189" spans="1:6" x14ac:dyDescent="0.25">
      <c r="A189" s="7"/>
      <c r="B189" s="7"/>
      <c r="C189" s="7"/>
      <c r="D189" s="7"/>
      <c r="E189" s="16"/>
      <c r="F189" s="15">
        <f>IF(AND($A189&lt;&gt;"",$A189='Attestation à imprimer'!$D$1),COUNTIF($A$2:$A189,'Attestation à imprimer'!$D$1),"")</f>
      </c>
    </row>
    <row r="190" spans="1:6" x14ac:dyDescent="0.25">
      <c r="A190" s="7"/>
      <c r="B190" s="7"/>
      <c r="C190" s="7"/>
      <c r="D190" s="7"/>
      <c r="E190" s="16"/>
      <c r="F190" s="15">
        <f>IF(AND($A190&lt;&gt;"",$A190='Attestation à imprimer'!$D$1),COUNTIF($A$2:$A190,'Attestation à imprimer'!$D$1),"")</f>
      </c>
    </row>
    <row r="191" spans="1:6" x14ac:dyDescent="0.25">
      <c r="A191" s="7"/>
      <c r="B191" s="7"/>
      <c r="C191" s="7"/>
      <c r="D191" s="7"/>
      <c r="E191" s="16"/>
      <c r="F191" s="15">
        <f>IF(AND($A191&lt;&gt;"",$A191='Attestation à imprimer'!$D$1),COUNTIF($A$2:$A191,'Attestation à imprimer'!$D$1),"")</f>
      </c>
    </row>
    <row r="192" spans="1:6" x14ac:dyDescent="0.25">
      <c r="A192" s="7"/>
      <c r="B192" s="7"/>
      <c r="C192" s="7"/>
      <c r="D192" s="7"/>
      <c r="E192" s="16"/>
      <c r="F192" s="15">
        <f>IF(AND($A192&lt;&gt;"",$A192='Attestation à imprimer'!$D$1),COUNTIF($A$2:$A192,'Attestation à imprimer'!$D$1),"")</f>
      </c>
    </row>
    <row r="193" spans="1:6" x14ac:dyDescent="0.25">
      <c r="A193" s="7"/>
      <c r="B193" s="7"/>
      <c r="C193" s="7"/>
      <c r="D193" s="7"/>
      <c r="E193" s="16"/>
      <c r="F193" s="15">
        <f>IF(AND($A193&lt;&gt;"",$A193='Attestation à imprimer'!$D$1),COUNTIF($A$2:$A193,'Attestation à imprimer'!$D$1),"")</f>
      </c>
    </row>
    <row r="194" spans="1:6" x14ac:dyDescent="0.25">
      <c r="A194" s="7"/>
      <c r="B194" s="7"/>
      <c r="C194" s="7"/>
      <c r="D194" s="7"/>
      <c r="E194" s="16"/>
      <c r="F194" s="15">
        <f>IF(AND($A194&lt;&gt;"",$A194='Attestation à imprimer'!$D$1),COUNTIF($A$2:$A194,'Attestation à imprimer'!$D$1),"")</f>
      </c>
    </row>
    <row r="195" spans="1:6" x14ac:dyDescent="0.25">
      <c r="A195" s="7"/>
      <c r="B195" s="7"/>
      <c r="C195" s="7"/>
      <c r="D195" s="7"/>
      <c r="E195" s="16"/>
      <c r="F195" s="15">
        <f>IF(AND($A195&lt;&gt;"",$A195='Attestation à imprimer'!$D$1),COUNTIF($A$2:$A195,'Attestation à imprimer'!$D$1),"")</f>
      </c>
    </row>
    <row r="196" spans="1:6" x14ac:dyDescent="0.25">
      <c r="A196" s="7"/>
      <c r="B196" s="7"/>
      <c r="C196" s="7"/>
      <c r="D196" s="7"/>
      <c r="E196" s="16"/>
      <c r="F196" s="15">
        <f>IF(AND($A196&lt;&gt;"",$A196='Attestation à imprimer'!$D$1),COUNTIF($A$2:$A196,'Attestation à imprimer'!$D$1),"")</f>
      </c>
    </row>
    <row r="197" spans="1:6" x14ac:dyDescent="0.25">
      <c r="A197" s="7"/>
      <c r="B197" s="7"/>
      <c r="C197" s="7"/>
      <c r="D197" s="7"/>
      <c r="E197" s="16"/>
      <c r="F197" s="15">
        <f>IF(AND($A197&lt;&gt;"",$A197='Attestation à imprimer'!$D$1),COUNTIF($A$2:$A197,'Attestation à imprimer'!$D$1),"")</f>
      </c>
    </row>
    <row r="198" spans="1:6" x14ac:dyDescent="0.25">
      <c r="A198" s="7"/>
      <c r="B198" s="7"/>
      <c r="C198" s="7"/>
      <c r="D198" s="7"/>
      <c r="E198" s="16"/>
      <c r="F198" s="15">
        <f>IF(AND($A198&lt;&gt;"",$A198='Attestation à imprimer'!$D$1),COUNTIF($A$2:$A198,'Attestation à imprimer'!$D$1),"")</f>
      </c>
    </row>
    <row r="199" spans="1:6" x14ac:dyDescent="0.25">
      <c r="A199" s="7"/>
      <c r="B199" s="7"/>
      <c r="C199" s="7"/>
      <c r="D199" s="7"/>
      <c r="E199" s="16"/>
      <c r="F199" s="15">
        <f>IF(AND($A199&lt;&gt;"",$A199='Attestation à imprimer'!$D$1),COUNTIF($A$2:$A199,'Attestation à imprimer'!$D$1),"")</f>
      </c>
    </row>
    <row r="200" spans="1:6" x14ac:dyDescent="0.25">
      <c r="A200" s="7"/>
      <c r="B200" s="7"/>
      <c r="C200" s="7"/>
      <c r="D200" s="7"/>
      <c r="E200" s="16"/>
      <c r="F200" s="15">
        <f>IF(AND($A200&lt;&gt;"",$A200='Attestation à imprimer'!$D$1),COUNTIF($A$2:$A200,'Attestation à imprimer'!$D$1),"")</f>
      </c>
    </row>
    <row r="201" spans="1:6" x14ac:dyDescent="0.25">
      <c r="A201" s="7"/>
      <c r="B201" s="7"/>
      <c r="C201" s="7"/>
      <c r="D201" s="7"/>
      <c r="E201" s="16"/>
      <c r="F201" s="15">
        <f>IF(AND($A201&lt;&gt;"",$A201='Attestation à imprimer'!$D$1),COUNTIF($A$2:$A201,'Attestation à imprimer'!$D$1),"")</f>
      </c>
    </row>
    <row r="202" spans="1:6" x14ac:dyDescent="0.25">
      <c r="A202" s="7"/>
      <c r="B202" s="7"/>
      <c r="C202" s="7"/>
      <c r="D202" s="7"/>
      <c r="E202" s="16"/>
      <c r="F202" s="15">
        <f>IF(AND($A202&lt;&gt;"",$A202='Attestation à imprimer'!$D$1),COUNTIF($A$2:$A202,'Attestation à imprimer'!$D$1),"")</f>
      </c>
    </row>
    <row r="203" spans="1:6" x14ac:dyDescent="0.25">
      <c r="A203" s="7"/>
      <c r="B203" s="7"/>
      <c r="C203" s="7"/>
      <c r="D203" s="7"/>
      <c r="E203" s="16"/>
      <c r="F203" s="15">
        <f>IF(AND($A203&lt;&gt;"",$A203='Attestation à imprimer'!$D$1),COUNTIF($A$2:$A203,'Attestation à imprimer'!$D$1),"")</f>
      </c>
    </row>
    <row r="204" spans="1:6" x14ac:dyDescent="0.25">
      <c r="A204" s="7"/>
      <c r="B204" s="7"/>
      <c r="C204" s="7"/>
      <c r="D204" s="7"/>
      <c r="E204" s="16"/>
      <c r="F204" s="15">
        <f>IF(AND($A204&lt;&gt;"",$A204='Attestation à imprimer'!$D$1),COUNTIF($A$2:$A204,'Attestation à imprimer'!$D$1),"")</f>
      </c>
    </row>
    <row r="205" spans="1:6" x14ac:dyDescent="0.25">
      <c r="A205" s="7"/>
      <c r="B205" s="7"/>
      <c r="C205" s="7"/>
      <c r="D205" s="7"/>
      <c r="E205" s="16"/>
      <c r="F205" s="15">
        <f>IF(AND($A205&lt;&gt;"",$A205='Attestation à imprimer'!$D$1),COUNTIF($A$2:$A205,'Attestation à imprimer'!$D$1),"")</f>
      </c>
    </row>
    <row r="206" spans="1:6" x14ac:dyDescent="0.25">
      <c r="A206" s="7"/>
      <c r="B206" s="7"/>
      <c r="C206" s="7"/>
      <c r="D206" s="7"/>
      <c r="E206" s="16"/>
      <c r="F206" s="15">
        <f>IF(AND($A206&lt;&gt;"",$A206='Attestation à imprimer'!$D$1),COUNTIF($A$2:$A206,'Attestation à imprimer'!$D$1),"")</f>
      </c>
    </row>
    <row r="207" spans="1:6" x14ac:dyDescent="0.25">
      <c r="A207" s="7"/>
      <c r="B207" s="7"/>
      <c r="C207" s="7"/>
      <c r="D207" s="7"/>
      <c r="E207" s="16"/>
      <c r="F207" s="15">
        <f>IF(AND($A207&lt;&gt;"",$A207='Attestation à imprimer'!$D$1),COUNTIF($A$2:$A207,'Attestation à imprimer'!$D$1),"")</f>
      </c>
    </row>
    <row r="208" spans="1:6" x14ac:dyDescent="0.25">
      <c r="A208" s="7"/>
      <c r="B208" s="7"/>
      <c r="C208" s="7"/>
      <c r="D208" s="7"/>
      <c r="E208" s="16"/>
      <c r="F208" s="15">
        <f>IF(AND($A208&lt;&gt;"",$A208='Attestation à imprimer'!$D$1),COUNTIF($A$2:$A208,'Attestation à imprimer'!$D$1),"")</f>
      </c>
    </row>
    <row r="209" spans="1:6" x14ac:dyDescent="0.25">
      <c r="A209" s="7"/>
      <c r="B209" s="7"/>
      <c r="C209" s="7"/>
      <c r="D209" s="7"/>
      <c r="E209" s="16"/>
      <c r="F209" s="15">
        <f>IF(AND($A209&lt;&gt;"",$A209='Attestation à imprimer'!$D$1),COUNTIF($A$2:$A209,'Attestation à imprimer'!$D$1),"")</f>
      </c>
    </row>
    <row r="210" spans="1:6" x14ac:dyDescent="0.25">
      <c r="A210" s="7"/>
      <c r="B210" s="7"/>
      <c r="C210" s="7"/>
      <c r="D210" s="7"/>
      <c r="E210" s="16"/>
      <c r="F210" s="15">
        <f>IF(AND($A210&lt;&gt;"",$A210='Attestation à imprimer'!$D$1),COUNTIF($A$2:$A210,'Attestation à imprimer'!$D$1),"")</f>
      </c>
    </row>
    <row r="211" spans="1:6" x14ac:dyDescent="0.25">
      <c r="A211" s="7"/>
      <c r="B211" s="7"/>
      <c r="C211" s="7"/>
      <c r="D211" s="7"/>
      <c r="E211" s="16"/>
      <c r="F211" s="15">
        <f>IF(AND($A211&lt;&gt;"",$A211='Attestation à imprimer'!$D$1),COUNTIF($A$2:$A211,'Attestation à imprimer'!$D$1),"")</f>
      </c>
    </row>
    <row r="212" spans="1:6" x14ac:dyDescent="0.25">
      <c r="A212" s="7"/>
      <c r="B212" s="7"/>
      <c r="C212" s="7"/>
      <c r="D212" s="7"/>
      <c r="E212" s="16"/>
      <c r="F212" s="15">
        <f>IF(AND($A212&lt;&gt;"",$A212='Attestation à imprimer'!$D$1),COUNTIF($A$2:$A212,'Attestation à imprimer'!$D$1),"")</f>
      </c>
    </row>
    <row r="213" spans="1:6" x14ac:dyDescent="0.25">
      <c r="A213" s="7"/>
      <c r="B213" s="7"/>
      <c r="C213" s="7"/>
      <c r="D213" s="7"/>
      <c r="E213" s="16"/>
      <c r="F213" s="15">
        <f>IF(AND($A213&lt;&gt;"",$A213='Attestation à imprimer'!$D$1),COUNTIF($A$2:$A213,'Attestation à imprimer'!$D$1),"")</f>
      </c>
    </row>
    <row r="214" spans="1:6" x14ac:dyDescent="0.25">
      <c r="A214" s="7"/>
      <c r="B214" s="7"/>
      <c r="C214" s="7"/>
      <c r="D214" s="7"/>
      <c r="E214" s="16"/>
      <c r="F214" s="15">
        <f>IF(AND($A214&lt;&gt;"",$A214='Attestation à imprimer'!$D$1),COUNTIF($A$2:$A214,'Attestation à imprimer'!$D$1),"")</f>
      </c>
    </row>
    <row r="215" spans="1:6" x14ac:dyDescent="0.25">
      <c r="A215" s="7"/>
      <c r="B215" s="7"/>
      <c r="C215" s="7"/>
      <c r="D215" s="7"/>
      <c r="E215" s="16"/>
      <c r="F215" s="15">
        <f>IF(AND($A215&lt;&gt;"",$A215='Attestation à imprimer'!$D$1),COUNTIF($A$2:$A215,'Attestation à imprimer'!$D$1),"")</f>
      </c>
    </row>
    <row r="216" spans="1:6" x14ac:dyDescent="0.25">
      <c r="A216" s="7"/>
      <c r="B216" s="7"/>
      <c r="C216" s="7"/>
      <c r="D216" s="7"/>
      <c r="E216" s="16"/>
      <c r="F216" s="15">
        <f>IF(AND($A216&lt;&gt;"",$A216='Attestation à imprimer'!$D$1),COUNTIF($A$2:$A216,'Attestation à imprimer'!$D$1),"")</f>
      </c>
    </row>
    <row r="217" spans="1:6" x14ac:dyDescent="0.25">
      <c r="A217" s="7"/>
      <c r="B217" s="7"/>
      <c r="C217" s="7"/>
      <c r="D217" s="7"/>
      <c r="E217" s="16"/>
      <c r="F217" s="15">
        <f>IF(AND($A217&lt;&gt;"",$A217='Attestation à imprimer'!$D$1),COUNTIF($A$2:$A217,'Attestation à imprimer'!$D$1),"")</f>
      </c>
    </row>
    <row r="218" spans="1:6" x14ac:dyDescent="0.25">
      <c r="A218" s="7"/>
      <c r="B218" s="7"/>
      <c r="C218" s="7"/>
      <c r="D218" s="7"/>
      <c r="E218" s="16"/>
      <c r="F218" s="15">
        <f>IF(AND($A218&lt;&gt;"",$A218='Attestation à imprimer'!$D$1),COUNTIF($A$2:$A218,'Attestation à imprimer'!$D$1),"")</f>
      </c>
    </row>
    <row r="219" spans="1:6" x14ac:dyDescent="0.25">
      <c r="A219" s="7"/>
      <c r="B219" s="7"/>
      <c r="C219" s="7"/>
      <c r="D219" s="7"/>
      <c r="E219" s="16"/>
      <c r="F219" s="15">
        <f>IF(AND($A219&lt;&gt;"",$A219='Attestation à imprimer'!$D$1),COUNTIF($A$2:$A219,'Attestation à imprimer'!$D$1),"")</f>
      </c>
    </row>
    <row r="220" spans="1:6" x14ac:dyDescent="0.25">
      <c r="A220" s="7"/>
      <c r="B220" s="7"/>
      <c r="C220" s="7"/>
      <c r="D220" s="7"/>
      <c r="E220" s="16"/>
      <c r="F220" s="15">
        <f>IF(AND($A220&lt;&gt;"",$A220='Attestation à imprimer'!$D$1),COUNTIF($A$2:$A220,'Attestation à imprimer'!$D$1),"")</f>
      </c>
    </row>
    <row r="221" spans="1:6" x14ac:dyDescent="0.25">
      <c r="A221" s="7"/>
      <c r="B221" s="7"/>
      <c r="C221" s="7"/>
      <c r="D221" s="7"/>
      <c r="E221" s="16"/>
      <c r="F221" s="15">
        <f>IF(AND($A221&lt;&gt;"",$A221='Attestation à imprimer'!$D$1),COUNTIF($A$2:$A221,'Attestation à imprimer'!$D$1),"")</f>
      </c>
    </row>
    <row r="222" spans="1:6" x14ac:dyDescent="0.25">
      <c r="A222" s="7"/>
      <c r="B222" s="7"/>
      <c r="C222" s="7"/>
      <c r="D222" s="7"/>
      <c r="E222" s="16"/>
      <c r="F222" s="15">
        <f>IF(AND($A222&lt;&gt;"",$A222='Attestation à imprimer'!$D$1),COUNTIF($A$2:$A222,'Attestation à imprimer'!$D$1),"")</f>
      </c>
    </row>
    <row r="223" spans="1:6" x14ac:dyDescent="0.25">
      <c r="A223" s="7"/>
      <c r="B223" s="7"/>
      <c r="C223" s="7"/>
      <c r="D223" s="7"/>
      <c r="E223" s="16"/>
      <c r="F223" s="15">
        <f>IF(AND($A223&lt;&gt;"",$A223='Attestation à imprimer'!$D$1),COUNTIF($A$2:$A223,'Attestation à imprimer'!$D$1),"")</f>
      </c>
    </row>
    <row r="224" spans="1:6" x14ac:dyDescent="0.25">
      <c r="A224" s="7"/>
      <c r="B224" s="7"/>
      <c r="C224" s="7"/>
      <c r="D224" s="7"/>
      <c r="E224" s="16"/>
      <c r="F224" s="15">
        <f>IF(AND($A224&lt;&gt;"",$A224='Attestation à imprimer'!$D$1),COUNTIF($A$2:$A224,'Attestation à imprimer'!$D$1),"")</f>
      </c>
    </row>
    <row r="225" spans="1:6" x14ac:dyDescent="0.25">
      <c r="A225" s="7"/>
      <c r="B225" s="7"/>
      <c r="C225" s="7"/>
      <c r="D225" s="7"/>
      <c r="E225" s="16"/>
      <c r="F225" s="15">
        <f>IF(AND($A225&lt;&gt;"",$A225='Attestation à imprimer'!$D$1),COUNTIF($A$2:$A225,'Attestation à imprimer'!$D$1),"")</f>
      </c>
    </row>
    <row r="226" spans="1:6" x14ac:dyDescent="0.25">
      <c r="A226" s="7"/>
      <c r="B226" s="7"/>
      <c r="C226" s="7"/>
      <c r="D226" s="7"/>
      <c r="E226" s="16"/>
      <c r="F226" s="15">
        <f>IF(AND($A226&lt;&gt;"",$A226='Attestation à imprimer'!$D$1),COUNTIF($A$2:$A226,'Attestation à imprimer'!$D$1),"")</f>
      </c>
    </row>
    <row r="227" spans="1:6" x14ac:dyDescent="0.25">
      <c r="A227" s="7"/>
      <c r="B227" s="7"/>
      <c r="C227" s="7"/>
      <c r="D227" s="7"/>
      <c r="E227" s="16"/>
      <c r="F227" s="15">
        <f>IF(AND($A227&lt;&gt;"",$A227='Attestation à imprimer'!$D$1),COUNTIF($A$2:$A227,'Attestation à imprimer'!$D$1),"")</f>
      </c>
    </row>
    <row r="228" spans="1:6" x14ac:dyDescent="0.25">
      <c r="A228" s="7"/>
      <c r="B228" s="7"/>
      <c r="C228" s="7"/>
      <c r="D228" s="7"/>
      <c r="E228" s="16"/>
      <c r="F228" s="15">
        <f>IF(AND($A228&lt;&gt;"",$A228='Attestation à imprimer'!$D$1),COUNTIF($A$2:$A228,'Attestation à imprimer'!$D$1),"")</f>
      </c>
    </row>
    <row r="229" spans="1:6" x14ac:dyDescent="0.25">
      <c r="A229" s="7"/>
      <c r="B229" s="7"/>
      <c r="C229" s="7"/>
      <c r="D229" s="7"/>
      <c r="E229" s="16"/>
      <c r="F229" s="15">
        <f>IF(AND($A229&lt;&gt;"",$A229='Attestation à imprimer'!$D$1),COUNTIF($A$2:$A229,'Attestation à imprimer'!$D$1),"")</f>
      </c>
    </row>
    <row r="230" spans="1:6" x14ac:dyDescent="0.25">
      <c r="A230" s="7"/>
      <c r="B230" s="7"/>
      <c r="C230" s="7"/>
      <c r="D230" s="7"/>
      <c r="E230" s="16"/>
      <c r="F230" s="15">
        <f>IF(AND($A230&lt;&gt;"",$A230='Attestation à imprimer'!$D$1),COUNTIF($A$2:$A230,'Attestation à imprimer'!$D$1),"")</f>
      </c>
    </row>
    <row r="231" spans="1:6" x14ac:dyDescent="0.25">
      <c r="A231" s="7"/>
      <c r="B231" s="7"/>
      <c r="C231" s="7"/>
      <c r="D231" s="7"/>
      <c r="E231" s="16"/>
      <c r="F231" s="15">
        <f>IF(AND($A231&lt;&gt;"",$A231='Attestation à imprimer'!$D$1),COUNTIF($A$2:$A231,'Attestation à imprimer'!$D$1),"")</f>
      </c>
    </row>
    <row r="232" spans="1:6" x14ac:dyDescent="0.25">
      <c r="A232" s="7"/>
      <c r="B232" s="7"/>
      <c r="C232" s="7"/>
      <c r="D232" s="7"/>
      <c r="E232" s="16"/>
      <c r="F232" s="15">
        <f>IF(AND($A232&lt;&gt;"",$A232='Attestation à imprimer'!$D$1),COUNTIF($A$2:$A232,'Attestation à imprimer'!$D$1),"")</f>
      </c>
    </row>
    <row r="233" spans="1:6" x14ac:dyDescent="0.25">
      <c r="A233" s="7"/>
      <c r="B233" s="7"/>
      <c r="C233" s="7"/>
      <c r="D233" s="7"/>
      <c r="E233" s="16"/>
      <c r="F233" s="15">
        <f>IF(AND($A233&lt;&gt;"",$A233='Attestation à imprimer'!$D$1),COUNTIF($A$2:$A233,'Attestation à imprimer'!$D$1),"")</f>
      </c>
    </row>
    <row r="234" spans="1:6" x14ac:dyDescent="0.25">
      <c r="A234" s="7"/>
      <c r="B234" s="7"/>
      <c r="C234" s="7"/>
      <c r="D234" s="7"/>
      <c r="E234" s="16"/>
      <c r="F234" s="15">
        <f>IF(AND($A234&lt;&gt;"",$A234='Attestation à imprimer'!$D$1),COUNTIF($A$2:$A234,'Attestation à imprimer'!$D$1),"")</f>
      </c>
    </row>
    <row r="235" spans="1:6" x14ac:dyDescent="0.25">
      <c r="A235" s="7"/>
      <c r="B235" s="7"/>
      <c r="C235" s="7"/>
      <c r="D235" s="7"/>
      <c r="E235" s="16"/>
      <c r="F235" s="15">
        <f>IF(AND($A235&lt;&gt;"",$A235='Attestation à imprimer'!$D$1),COUNTIF($A$2:$A235,'Attestation à imprimer'!$D$1),"")</f>
      </c>
    </row>
    <row r="236" spans="1:6" x14ac:dyDescent="0.25">
      <c r="A236" s="7"/>
      <c r="B236" s="7"/>
      <c r="C236" s="7"/>
      <c r="D236" s="7"/>
      <c r="E236" s="16"/>
      <c r="F236" s="15">
        <f>IF(AND($A236&lt;&gt;"",$A236='Attestation à imprimer'!$D$1),COUNTIF($A$2:$A236,'Attestation à imprimer'!$D$1),"")</f>
      </c>
    </row>
    <row r="237" spans="1:6" x14ac:dyDescent="0.25">
      <c r="A237" s="7"/>
      <c r="B237" s="7"/>
      <c r="C237" s="7"/>
      <c r="D237" s="7"/>
      <c r="E237" s="16"/>
      <c r="F237" s="15">
        <f>IF(AND($A237&lt;&gt;"",$A237='Attestation à imprimer'!$D$1),COUNTIF($A$2:$A237,'Attestation à imprimer'!$D$1),"")</f>
      </c>
    </row>
    <row r="238" spans="1:6" x14ac:dyDescent="0.25">
      <c r="A238" s="7"/>
      <c r="B238" s="7"/>
      <c r="C238" s="7"/>
      <c r="D238" s="7"/>
      <c r="E238" s="16"/>
      <c r="F238" s="15">
        <f>IF(AND($A238&lt;&gt;"",$A238='Attestation à imprimer'!$D$1),COUNTIF($A$2:$A238,'Attestation à imprimer'!$D$1),"")</f>
      </c>
    </row>
    <row r="239" spans="1:6" x14ac:dyDescent="0.25">
      <c r="A239" s="7"/>
      <c r="B239" s="7"/>
      <c r="C239" s="7"/>
      <c r="D239" s="7"/>
      <c r="E239" s="16"/>
      <c r="F239" s="15">
        <f>IF(AND($A239&lt;&gt;"",$A239='Attestation à imprimer'!$D$1),COUNTIF($A$2:$A239,'Attestation à imprimer'!$D$1),"")</f>
      </c>
    </row>
    <row r="240" spans="1:6" x14ac:dyDescent="0.25">
      <c r="A240" s="7"/>
      <c r="B240" s="7"/>
      <c r="C240" s="7"/>
      <c r="D240" s="7"/>
      <c r="E240" s="16"/>
      <c r="F240" s="15">
        <f>IF(AND($A240&lt;&gt;"",$A240='Attestation à imprimer'!$D$1),COUNTIF($A$2:$A240,'Attestation à imprimer'!$D$1),"")</f>
      </c>
    </row>
    <row r="241" spans="1:6" x14ac:dyDescent="0.25">
      <c r="A241" s="7"/>
      <c r="B241" s="7"/>
      <c r="C241" s="7"/>
      <c r="D241" s="7"/>
      <c r="E241" s="16"/>
      <c r="F241" s="15">
        <f>IF(AND($A241&lt;&gt;"",$A241='Attestation à imprimer'!$D$1),COUNTIF($A$2:$A241,'Attestation à imprimer'!$D$1),"")</f>
      </c>
    </row>
    <row r="242" spans="1:6" x14ac:dyDescent="0.25">
      <c r="A242" s="7"/>
      <c r="B242" s="7"/>
      <c r="C242" s="7"/>
      <c r="D242" s="7"/>
      <c r="E242" s="16"/>
      <c r="F242" s="15">
        <f>IF(AND($A242&lt;&gt;"",$A242='Attestation à imprimer'!$D$1),COUNTIF($A$2:$A242,'Attestation à imprimer'!$D$1),"")</f>
      </c>
    </row>
    <row r="243" spans="1:6" x14ac:dyDescent="0.25">
      <c r="A243" s="7"/>
      <c r="B243" s="7"/>
      <c r="C243" s="7"/>
      <c r="D243" s="7"/>
      <c r="E243" s="16"/>
      <c r="F243" s="15">
        <f>IF(AND($A243&lt;&gt;"",$A243='Attestation à imprimer'!$D$1),COUNTIF($A$2:$A243,'Attestation à imprimer'!$D$1),"")</f>
      </c>
    </row>
    <row r="244" spans="1:6" x14ac:dyDescent="0.25">
      <c r="A244" s="7"/>
      <c r="B244" s="7"/>
      <c r="C244" s="7"/>
      <c r="D244" s="7"/>
      <c r="E244" s="16"/>
      <c r="F244" s="15">
        <f>IF(AND($A244&lt;&gt;"",$A244='Attestation à imprimer'!$D$1),COUNTIF($A$2:$A244,'Attestation à imprimer'!$D$1),"")</f>
      </c>
    </row>
    <row r="245" spans="1:6" x14ac:dyDescent="0.25">
      <c r="A245" s="7"/>
      <c r="B245" s="7"/>
      <c r="C245" s="7"/>
      <c r="D245" s="7"/>
      <c r="E245" s="16"/>
      <c r="F245" s="15">
        <f>IF(AND($A245&lt;&gt;"",$A245='Attestation à imprimer'!$D$1),COUNTIF($A$2:$A245,'Attestation à imprimer'!$D$1),"")</f>
      </c>
    </row>
    <row r="246" spans="1:6" x14ac:dyDescent="0.25">
      <c r="A246" s="7"/>
      <c r="B246" s="7"/>
      <c r="C246" s="7"/>
      <c r="D246" s="7"/>
      <c r="E246" s="16"/>
      <c r="F246" s="15">
        <f>IF(AND($A246&lt;&gt;"",$A246='Attestation à imprimer'!$D$1),COUNTIF($A$2:$A246,'Attestation à imprimer'!$D$1),"")</f>
      </c>
    </row>
    <row r="247" spans="1:6" x14ac:dyDescent="0.25">
      <c r="A247" s="7"/>
      <c r="B247" s="7"/>
      <c r="C247" s="7"/>
      <c r="D247" s="7"/>
      <c r="E247" s="16"/>
      <c r="F247" s="15">
        <f>IF(AND($A247&lt;&gt;"",$A247='Attestation à imprimer'!$D$1),COUNTIF($A$2:$A247,'Attestation à imprimer'!$D$1),"")</f>
      </c>
    </row>
    <row r="248" spans="1:6" x14ac:dyDescent="0.25">
      <c r="A248" s="7"/>
      <c r="B248" s="7"/>
      <c r="C248" s="7"/>
      <c r="D248" s="7"/>
      <c r="E248" s="16"/>
      <c r="F248" s="15">
        <f>IF(AND($A248&lt;&gt;"",$A248='Attestation à imprimer'!$D$1),COUNTIF($A$2:$A248,'Attestation à imprimer'!$D$1),"")</f>
      </c>
    </row>
    <row r="249" spans="1:6" x14ac:dyDescent="0.25">
      <c r="A249" s="7"/>
      <c r="B249" s="7"/>
      <c r="C249" s="7"/>
      <c r="D249" s="7"/>
      <c r="E249" s="16"/>
      <c r="F249" s="15">
        <f>IF(AND($A249&lt;&gt;"",$A249='Attestation à imprimer'!$D$1),COUNTIF($A$2:$A249,'Attestation à imprimer'!$D$1),"")</f>
      </c>
    </row>
    <row r="250" spans="1:6" x14ac:dyDescent="0.25">
      <c r="A250" s="7"/>
      <c r="B250" s="7"/>
      <c r="C250" s="7"/>
      <c r="D250" s="7"/>
      <c r="E250" s="16"/>
      <c r="F250" s="15">
        <f>IF(AND($A250&lt;&gt;"",$A250='Attestation à imprimer'!$D$1),COUNTIF($A$2:$A250,'Attestation à imprimer'!$D$1),"")</f>
      </c>
    </row>
    <row r="251" spans="1:6" x14ac:dyDescent="0.25">
      <c r="A251" s="7"/>
      <c r="B251" s="7"/>
      <c r="C251" s="7"/>
      <c r="D251" s="7"/>
      <c r="E251" s="16"/>
      <c r="F251" s="15">
        <f>IF(AND($A251&lt;&gt;"",$A251='Attestation à imprimer'!$D$1),COUNTIF($A$2:$A251,'Attestation à imprimer'!$D$1),"")</f>
      </c>
    </row>
    <row r="252" spans="1:6" x14ac:dyDescent="0.25">
      <c r="A252" s="7"/>
      <c r="B252" s="7"/>
      <c r="C252" s="7"/>
      <c r="D252" s="7"/>
      <c r="E252" s="16"/>
      <c r="F252" s="15">
        <f>IF(AND($A252&lt;&gt;"",$A252='Attestation à imprimer'!$D$1),COUNTIF($A$2:$A252,'Attestation à imprimer'!$D$1),"")</f>
      </c>
    </row>
    <row r="253" spans="1:6" x14ac:dyDescent="0.25">
      <c r="A253" s="7"/>
      <c r="B253" s="7"/>
      <c r="C253" s="7"/>
      <c r="D253" s="7"/>
      <c r="E253" s="16"/>
      <c r="F253" s="15">
        <f>IF(AND($A253&lt;&gt;"",$A253='Attestation à imprimer'!$D$1),COUNTIF($A$2:$A253,'Attestation à imprimer'!$D$1),"")</f>
      </c>
    </row>
    <row r="254" spans="1:6" x14ac:dyDescent="0.25">
      <c r="A254" s="7"/>
      <c r="B254" s="7"/>
      <c r="C254" s="7"/>
      <c r="D254" s="7"/>
      <c r="E254" s="16"/>
      <c r="F254" s="15">
        <f>IF(AND($A254&lt;&gt;"",$A254='Attestation à imprimer'!$D$1),COUNTIF($A$2:$A254,'Attestation à imprimer'!$D$1),"")</f>
      </c>
    </row>
    <row r="255" spans="1:6" x14ac:dyDescent="0.25">
      <c r="A255" s="7"/>
      <c r="B255" s="7"/>
      <c r="C255" s="7"/>
      <c r="D255" s="7"/>
      <c r="E255" s="16"/>
      <c r="F255" s="15">
        <f>IF(AND($A255&lt;&gt;"",$A255='Attestation à imprimer'!$D$1),COUNTIF($A$2:$A255,'Attestation à imprimer'!$D$1),"")</f>
      </c>
    </row>
    <row r="256" spans="1:6" x14ac:dyDescent="0.25">
      <c r="A256" s="7"/>
      <c r="B256" s="7"/>
      <c r="C256" s="7"/>
      <c r="D256" s="7"/>
      <c r="E256" s="16"/>
      <c r="F256" s="15">
        <f>IF(AND($A256&lt;&gt;"",$A256='Attestation à imprimer'!$D$1),COUNTIF($A$2:$A256,'Attestation à imprimer'!$D$1),"")</f>
      </c>
    </row>
    <row r="257" spans="1:6" x14ac:dyDescent="0.25">
      <c r="A257" s="7"/>
      <c r="B257" s="7"/>
      <c r="C257" s="7"/>
      <c r="D257" s="7"/>
      <c r="E257" s="16"/>
      <c r="F257" s="15">
        <f>IF(AND($A257&lt;&gt;"",$A257='Attestation à imprimer'!$D$1),COUNTIF($A$2:$A257,'Attestation à imprimer'!$D$1),"")</f>
      </c>
    </row>
    <row r="258" spans="1:6" x14ac:dyDescent="0.25">
      <c r="A258" s="7"/>
      <c r="B258" s="7"/>
      <c r="C258" s="7"/>
      <c r="D258" s="7"/>
      <c r="E258" s="16"/>
      <c r="F258" s="15">
        <f>IF(AND($A258&lt;&gt;"",$A258='Attestation à imprimer'!$D$1),COUNTIF($A$2:$A258,'Attestation à imprimer'!$D$1),"")</f>
      </c>
    </row>
    <row r="259" spans="1:6" x14ac:dyDescent="0.25">
      <c r="A259" s="7"/>
      <c r="B259" s="7"/>
      <c r="C259" s="7"/>
      <c r="D259" s="7"/>
      <c r="E259" s="16"/>
      <c r="F259" s="15">
        <f>IF(AND($A259&lt;&gt;"",$A259='Attestation à imprimer'!$D$1),COUNTIF($A$2:$A259,'Attestation à imprimer'!$D$1),"")</f>
      </c>
    </row>
    <row r="260" spans="1:6" x14ac:dyDescent="0.25">
      <c r="A260" s="7"/>
      <c r="B260" s="7"/>
      <c r="C260" s="7"/>
      <c r="D260" s="7"/>
      <c r="E260" s="16"/>
      <c r="F260" s="15">
        <f>IF(AND($A260&lt;&gt;"",$A260='Attestation à imprimer'!$D$1),COUNTIF($A$2:$A260,'Attestation à imprimer'!$D$1),"")</f>
      </c>
    </row>
    <row r="261" spans="1:6" x14ac:dyDescent="0.25">
      <c r="A261" s="7"/>
      <c r="B261" s="7"/>
      <c r="C261" s="7"/>
      <c r="D261" s="7"/>
      <c r="E261" s="16"/>
      <c r="F261" s="15">
        <f>IF(AND($A261&lt;&gt;"",$A261='Attestation à imprimer'!$D$1),COUNTIF($A$2:$A261,'Attestation à imprimer'!$D$1),"")</f>
      </c>
    </row>
    <row r="262" spans="1:6" x14ac:dyDescent="0.25">
      <c r="A262" s="7"/>
      <c r="B262" s="7"/>
      <c r="C262" s="7"/>
      <c r="D262" s="7"/>
      <c r="E262" s="16"/>
      <c r="F262" s="15">
        <f>IF(AND($A262&lt;&gt;"",$A262='Attestation à imprimer'!$D$1),COUNTIF($A$2:$A262,'Attestation à imprimer'!$D$1),"")</f>
      </c>
    </row>
    <row r="263" spans="1:6" x14ac:dyDescent="0.25">
      <c r="A263" s="7"/>
      <c r="B263" s="7"/>
      <c r="C263" s="7"/>
      <c r="D263" s="7"/>
      <c r="E263" s="16"/>
      <c r="F263" s="15">
        <f>IF(AND($A263&lt;&gt;"",$A263='Attestation à imprimer'!$D$1),COUNTIF($A$2:$A263,'Attestation à imprimer'!$D$1),"")</f>
      </c>
    </row>
    <row r="264" spans="1:6" x14ac:dyDescent="0.25">
      <c r="A264" s="7"/>
      <c r="B264" s="7"/>
      <c r="C264" s="7"/>
      <c r="D264" s="7"/>
      <c r="E264" s="16"/>
      <c r="F264" s="15">
        <f>IF(AND($A264&lt;&gt;"",$A264='Attestation à imprimer'!$D$1),COUNTIF($A$2:$A264,'Attestation à imprimer'!$D$1),"")</f>
      </c>
    </row>
    <row r="265" spans="1:6" x14ac:dyDescent="0.25">
      <c r="A265" s="7"/>
      <c r="B265" s="7"/>
      <c r="C265" s="7"/>
      <c r="D265" s="7"/>
      <c r="E265" s="16"/>
      <c r="F265" s="15">
        <f>IF(AND($A265&lt;&gt;"",$A265='Attestation à imprimer'!$D$1),COUNTIF($A$2:$A265,'Attestation à imprimer'!$D$1),"")</f>
      </c>
    </row>
    <row r="266" spans="1:6" x14ac:dyDescent="0.25">
      <c r="A266" s="7"/>
      <c r="B266" s="7"/>
      <c r="C266" s="7"/>
      <c r="D266" s="7"/>
      <c r="E266" s="16"/>
      <c r="F266" s="15">
        <f>IF(AND($A266&lt;&gt;"",$A266='Attestation à imprimer'!$D$1),COUNTIF($A$2:$A266,'Attestation à imprimer'!$D$1),"")</f>
      </c>
    </row>
    <row r="267" spans="1:6" x14ac:dyDescent="0.25">
      <c r="A267" s="7"/>
      <c r="B267" s="7"/>
      <c r="C267" s="7"/>
      <c r="D267" s="7"/>
      <c r="E267" s="16"/>
      <c r="F267" s="15">
        <f>IF(AND($A267&lt;&gt;"",$A267='Attestation à imprimer'!$D$1),COUNTIF($A$2:$A267,'Attestation à imprimer'!$D$1),"")</f>
      </c>
    </row>
    <row r="268" spans="1:6" x14ac:dyDescent="0.25">
      <c r="A268" s="7"/>
      <c r="B268" s="7"/>
      <c r="C268" s="7"/>
      <c r="D268" s="7"/>
      <c r="E268" s="16"/>
      <c r="F268" s="15">
        <f>IF(AND($A268&lt;&gt;"",$A268='Attestation à imprimer'!$D$1),COUNTIF($A$2:$A268,'Attestation à imprimer'!$D$1),"")</f>
      </c>
    </row>
    <row r="269" spans="1:6" x14ac:dyDescent="0.25">
      <c r="A269" s="7"/>
      <c r="B269" s="7"/>
      <c r="C269" s="7"/>
      <c r="D269" s="7"/>
      <c r="E269" s="16"/>
      <c r="F269" s="15">
        <f>IF(AND($A269&lt;&gt;"",$A269='Attestation à imprimer'!$D$1),COUNTIF($A$2:$A269,'Attestation à imprimer'!$D$1),"")</f>
      </c>
    </row>
    <row r="270" spans="1:6" x14ac:dyDescent="0.25">
      <c r="A270" s="7"/>
      <c r="B270" s="7"/>
      <c r="C270" s="7"/>
      <c r="D270" s="7"/>
      <c r="E270" s="16"/>
      <c r="F270" s="15">
        <f>IF(AND($A270&lt;&gt;"",$A270='Attestation à imprimer'!$D$1),COUNTIF($A$2:$A270,'Attestation à imprimer'!$D$1),"")</f>
      </c>
    </row>
    <row r="271" spans="1:6" x14ac:dyDescent="0.25">
      <c r="A271" s="7"/>
      <c r="B271" s="7"/>
      <c r="C271" s="7"/>
      <c r="D271" s="7"/>
      <c r="E271" s="16"/>
      <c r="F271" s="15">
        <f>IF(AND($A271&lt;&gt;"",$A271='Attestation à imprimer'!$D$1),COUNTIF($A$2:$A271,'Attestation à imprimer'!$D$1),"")</f>
      </c>
    </row>
    <row r="272" spans="1:6" x14ac:dyDescent="0.25">
      <c r="A272" s="7"/>
      <c r="B272" s="7"/>
      <c r="C272" s="7"/>
      <c r="D272" s="7"/>
      <c r="E272" s="16"/>
      <c r="F272" s="15">
        <f>IF(AND($A272&lt;&gt;"",$A272='Attestation à imprimer'!$D$1),COUNTIF($A$2:$A272,'Attestation à imprimer'!$D$1),"")</f>
      </c>
    </row>
    <row r="273" spans="1:6" x14ac:dyDescent="0.25">
      <c r="A273" s="7"/>
      <c r="B273" s="7"/>
      <c r="C273" s="7"/>
      <c r="D273" s="7"/>
      <c r="E273" s="16"/>
      <c r="F273" s="15">
        <f>IF(AND($A273&lt;&gt;"",$A273='Attestation à imprimer'!$D$1),COUNTIF($A$2:$A273,'Attestation à imprimer'!$D$1),"")</f>
      </c>
    </row>
    <row r="274" spans="1:6" x14ac:dyDescent="0.25">
      <c r="A274" s="7"/>
      <c r="B274" s="7"/>
      <c r="C274" s="7"/>
      <c r="D274" s="7"/>
      <c r="E274" s="16"/>
      <c r="F274" s="15">
        <f>IF(AND($A274&lt;&gt;"",$A274='Attestation à imprimer'!$D$1),COUNTIF($A$2:$A274,'Attestation à imprimer'!$D$1),"")</f>
      </c>
    </row>
    <row r="275" spans="1:6" x14ac:dyDescent="0.25">
      <c r="A275" s="7"/>
      <c r="B275" s="7"/>
      <c r="C275" s="7"/>
      <c r="D275" s="7"/>
      <c r="E275" s="16"/>
      <c r="F275" s="15">
        <f>IF(AND($A275&lt;&gt;"",$A275='Attestation à imprimer'!$D$1),COUNTIF($A$2:$A275,'Attestation à imprimer'!$D$1),"")</f>
      </c>
    </row>
    <row r="276" spans="1:6" x14ac:dyDescent="0.25">
      <c r="A276" s="7"/>
      <c r="B276" s="7"/>
      <c r="C276" s="7"/>
      <c r="D276" s="7"/>
      <c r="E276" s="16"/>
      <c r="F276" s="15">
        <f>IF(AND($A276&lt;&gt;"",$A276='Attestation à imprimer'!$D$1),COUNTIF($A$2:$A276,'Attestation à imprimer'!$D$1),"")</f>
      </c>
    </row>
    <row r="277" spans="1:6" x14ac:dyDescent="0.25">
      <c r="A277" s="7"/>
      <c r="B277" s="7"/>
      <c r="C277" s="7"/>
      <c r="D277" s="7"/>
      <c r="E277" s="16"/>
      <c r="F277" s="15">
        <f>IF(AND($A277&lt;&gt;"",$A277='Attestation à imprimer'!$D$1),COUNTIF($A$2:$A277,'Attestation à imprimer'!$D$1),"")</f>
      </c>
    </row>
    <row r="278" spans="1:6" x14ac:dyDescent="0.25">
      <c r="A278" s="7"/>
      <c r="B278" s="7"/>
      <c r="C278" s="7"/>
      <c r="D278" s="7"/>
      <c r="E278" s="16"/>
      <c r="F278" s="15">
        <f>IF(AND($A278&lt;&gt;"",$A278='Attestation à imprimer'!$D$1),COUNTIF($A$2:$A278,'Attestation à imprimer'!$D$1),"")</f>
      </c>
    </row>
    <row r="279" spans="1:6" x14ac:dyDescent="0.25">
      <c r="A279" s="7"/>
      <c r="B279" s="7"/>
      <c r="C279" s="7"/>
      <c r="D279" s="7"/>
      <c r="E279" s="16"/>
      <c r="F279" s="15">
        <f>IF(AND($A279&lt;&gt;"",$A279='Attestation à imprimer'!$D$1),COUNTIF($A$2:$A279,'Attestation à imprimer'!$D$1),"")</f>
      </c>
    </row>
    <row r="280" spans="1:6" x14ac:dyDescent="0.25">
      <c r="A280" s="7"/>
      <c r="B280" s="7"/>
      <c r="C280" s="7"/>
      <c r="D280" s="7"/>
      <c r="E280" s="16"/>
      <c r="F280" s="15">
        <f>IF(AND($A280&lt;&gt;"",$A280='Attestation à imprimer'!$D$1),COUNTIF($A$2:$A280,'Attestation à imprimer'!$D$1),"")</f>
      </c>
    </row>
    <row r="281" spans="1:6" x14ac:dyDescent="0.25">
      <c r="A281" s="7"/>
      <c r="B281" s="7"/>
      <c r="C281" s="7"/>
      <c r="D281" s="7"/>
      <c r="E281" s="16"/>
      <c r="F281" s="15">
        <f>IF(AND($A281&lt;&gt;"",$A281='Attestation à imprimer'!$D$1),COUNTIF($A$2:$A281,'Attestation à imprimer'!$D$1),"")</f>
      </c>
    </row>
    <row r="282" spans="1:6" x14ac:dyDescent="0.25">
      <c r="A282" s="7"/>
      <c r="B282" s="7"/>
      <c r="C282" s="7"/>
      <c r="D282" s="7"/>
      <c r="E282" s="16"/>
      <c r="F282" s="15">
        <f>IF(AND($A282&lt;&gt;"",$A282='Attestation à imprimer'!$D$1),COUNTIF($A$2:$A282,'Attestation à imprimer'!$D$1),"")</f>
      </c>
    </row>
    <row r="283" spans="1:6" x14ac:dyDescent="0.25">
      <c r="A283" s="7"/>
      <c r="B283" s="7"/>
      <c r="C283" s="7"/>
      <c r="D283" s="7"/>
      <c r="E283" s="16"/>
      <c r="F283" s="15">
        <f>IF(AND($A283&lt;&gt;"",$A283='Attestation à imprimer'!$D$1),COUNTIF($A$2:$A283,'Attestation à imprimer'!$D$1),"")</f>
      </c>
    </row>
    <row r="284" spans="1:6" x14ac:dyDescent="0.25">
      <c r="A284" s="7"/>
      <c r="B284" s="7"/>
      <c r="C284" s="7"/>
      <c r="D284" s="7"/>
      <c r="E284" s="16"/>
      <c r="F284" s="15">
        <f>IF(AND($A284&lt;&gt;"",$A284='Attestation à imprimer'!$D$1),COUNTIF($A$2:$A284,'Attestation à imprimer'!$D$1),"")</f>
      </c>
    </row>
    <row r="285" spans="1:6" x14ac:dyDescent="0.25">
      <c r="A285" s="7"/>
      <c r="B285" s="7"/>
      <c r="C285" s="7"/>
      <c r="D285" s="7"/>
      <c r="E285" s="16"/>
      <c r="F285" s="15">
        <f>IF(AND($A285&lt;&gt;"",$A285='Attestation à imprimer'!$D$1),COUNTIF($A$2:$A285,'Attestation à imprimer'!$D$1),"")</f>
      </c>
    </row>
    <row r="286" spans="1:6" x14ac:dyDescent="0.25">
      <c r="A286" s="7"/>
      <c r="B286" s="7"/>
      <c r="C286" s="7"/>
      <c r="D286" s="7"/>
      <c r="E286" s="16"/>
      <c r="F286" s="15">
        <f>IF(AND($A286&lt;&gt;"",$A286='Attestation à imprimer'!$D$1),COUNTIF($A$2:$A286,'Attestation à imprimer'!$D$1),"")</f>
      </c>
    </row>
    <row r="287" spans="1:6" x14ac:dyDescent="0.25">
      <c r="A287" s="7"/>
      <c r="B287" s="7"/>
      <c r="C287" s="7"/>
      <c r="D287" s="7"/>
      <c r="E287" s="16"/>
      <c r="F287" s="15">
        <f>IF(AND($A287&lt;&gt;"",$A287='Attestation à imprimer'!$D$1),COUNTIF($A$2:$A287,'Attestation à imprimer'!$D$1),"")</f>
      </c>
    </row>
    <row r="288" spans="1:6" x14ac:dyDescent="0.25">
      <c r="A288" s="7"/>
      <c r="B288" s="7"/>
      <c r="C288" s="7"/>
      <c r="D288" s="7"/>
      <c r="E288" s="16"/>
      <c r="F288" s="15">
        <f>IF(AND($A288&lt;&gt;"",$A288='Attestation à imprimer'!$D$1),COUNTIF($A$2:$A288,'Attestation à imprimer'!$D$1),"")</f>
      </c>
    </row>
    <row r="289" spans="1:6" x14ac:dyDescent="0.25">
      <c r="A289" s="7"/>
      <c r="B289" s="7"/>
      <c r="C289" s="7"/>
      <c r="D289" s="7"/>
      <c r="E289" s="16"/>
      <c r="F289" s="15">
        <f>IF(AND($A289&lt;&gt;"",$A289='Attestation à imprimer'!$D$1),COUNTIF($A$2:$A289,'Attestation à imprimer'!$D$1),"")</f>
      </c>
    </row>
    <row r="290" spans="1:6" x14ac:dyDescent="0.25">
      <c r="A290" s="7"/>
      <c r="B290" s="7"/>
      <c r="C290" s="7"/>
      <c r="D290" s="7"/>
      <c r="E290" s="16"/>
      <c r="F290" s="15">
        <f>IF(AND($A290&lt;&gt;"",$A290='Attestation à imprimer'!$D$1),COUNTIF($A$2:$A290,'Attestation à imprimer'!$D$1),"")</f>
      </c>
    </row>
    <row r="291" spans="1:6" x14ac:dyDescent="0.25">
      <c r="A291" s="7"/>
      <c r="B291" s="7"/>
      <c r="C291" s="7"/>
      <c r="D291" s="7"/>
      <c r="E291" s="16"/>
      <c r="F291" s="15">
        <f>IF(AND($A291&lt;&gt;"",$A291='Attestation à imprimer'!$D$1),COUNTIF($A$2:$A291,'Attestation à imprimer'!$D$1),"")</f>
      </c>
    </row>
    <row r="292" spans="1:6" x14ac:dyDescent="0.25">
      <c r="A292" s="7"/>
      <c r="B292" s="7"/>
      <c r="C292" s="7"/>
      <c r="D292" s="7"/>
      <c r="E292" s="16"/>
      <c r="F292" s="15">
        <f>IF(AND($A292&lt;&gt;"",$A292='Attestation à imprimer'!$D$1),COUNTIF($A$2:$A292,'Attestation à imprimer'!$D$1),"")</f>
      </c>
    </row>
    <row r="293" spans="1:6" x14ac:dyDescent="0.25">
      <c r="A293" s="7"/>
      <c r="B293" s="7"/>
      <c r="C293" s="7"/>
      <c r="D293" s="7"/>
      <c r="E293" s="16"/>
      <c r="F293" s="15">
        <f>IF(AND($A293&lt;&gt;"",$A293='Attestation à imprimer'!$D$1),COUNTIF($A$2:$A293,'Attestation à imprimer'!$D$1),"")</f>
      </c>
    </row>
    <row r="294" spans="1:6" x14ac:dyDescent="0.25">
      <c r="A294" s="7"/>
      <c r="B294" s="7"/>
      <c r="C294" s="7"/>
      <c r="D294" s="7"/>
      <c r="E294" s="16"/>
      <c r="F294" s="15">
        <f>IF(AND($A294&lt;&gt;"",$A294='Attestation à imprimer'!$D$1),COUNTIF($A$2:$A294,'Attestation à imprimer'!$D$1),"")</f>
      </c>
    </row>
    <row r="295" spans="1:6" x14ac:dyDescent="0.25">
      <c r="A295" s="7"/>
      <c r="B295" s="7"/>
      <c r="C295" s="7"/>
      <c r="D295" s="7"/>
      <c r="E295" s="16"/>
      <c r="F295" s="15">
        <f>IF(AND($A295&lt;&gt;"",$A295='Attestation à imprimer'!$D$1),COUNTIF($A$2:$A295,'Attestation à imprimer'!$D$1),"")</f>
      </c>
    </row>
    <row r="296" spans="1:6" x14ac:dyDescent="0.25">
      <c r="A296" s="7"/>
      <c r="B296" s="7"/>
      <c r="C296" s="7"/>
      <c r="D296" s="7"/>
      <c r="E296" s="16"/>
      <c r="F296" s="15">
        <f>IF(AND($A296&lt;&gt;"",$A296='Attestation à imprimer'!$D$1),COUNTIF($A$2:$A296,'Attestation à imprimer'!$D$1),"")</f>
      </c>
    </row>
    <row r="297" spans="1:6" x14ac:dyDescent="0.25">
      <c r="A297" s="7"/>
      <c r="B297" s="7"/>
      <c r="C297" s="7"/>
      <c r="D297" s="7"/>
      <c r="E297" s="16"/>
      <c r="F297" s="15">
        <f>IF(AND($A297&lt;&gt;"",$A297='Attestation à imprimer'!$D$1),COUNTIF($A$2:$A297,'Attestation à imprimer'!$D$1),"")</f>
      </c>
    </row>
    <row r="298" spans="1:6" x14ac:dyDescent="0.25">
      <c r="A298" s="7"/>
      <c r="B298" s="7"/>
      <c r="C298" s="7"/>
      <c r="D298" s="7"/>
      <c r="E298" s="16"/>
      <c r="F298" s="15">
        <f>IF(AND($A298&lt;&gt;"",$A298='Attestation à imprimer'!$D$1),COUNTIF($A$2:$A298,'Attestation à imprimer'!$D$1),"")</f>
      </c>
    </row>
    <row r="299" spans="1:6" x14ac:dyDescent="0.25">
      <c r="A299" s="7"/>
      <c r="B299" s="7"/>
      <c r="C299" s="7"/>
      <c r="D299" s="7"/>
      <c r="E299" s="16"/>
      <c r="F299" s="15">
        <f>IF(AND($A299&lt;&gt;"",$A299='Attestation à imprimer'!$D$1),COUNTIF($A$2:$A299,'Attestation à imprimer'!$D$1),"")</f>
      </c>
    </row>
    <row r="300" spans="1:6" x14ac:dyDescent="0.25">
      <c r="A300" s="7"/>
      <c r="B300" s="7"/>
      <c r="C300" s="7"/>
      <c r="D300" s="7"/>
      <c r="E300" s="16"/>
      <c r="F300" s="15">
        <f>IF(AND($A300&lt;&gt;"",$A300='Attestation à imprimer'!$D$1),COUNTIF($A$2:$A300,'Attestation à imprimer'!$D$1),"")</f>
      </c>
    </row>
    <row r="301" spans="1:6" x14ac:dyDescent="0.25">
      <c r="A301" s="7"/>
      <c r="B301" s="7"/>
      <c r="C301" s="7"/>
      <c r="D301" s="7"/>
      <c r="E301" s="16"/>
      <c r="F301" s="15">
        <f>IF(AND($A301&lt;&gt;"",$A301='Attestation à imprimer'!$D$1),COUNTIF($A$2:$A301,'Attestation à imprimer'!$D$1),"")</f>
      </c>
    </row>
    <row r="302" spans="1:6" x14ac:dyDescent="0.25">
      <c r="A302" s="7"/>
      <c r="B302" s="7"/>
      <c r="C302" s="7"/>
      <c r="D302" s="7"/>
      <c r="E302" s="16"/>
      <c r="F302" s="15">
        <f>IF(AND($A302&lt;&gt;"",$A302='Attestation à imprimer'!$D$1),COUNTIF($A$2:$A302,'Attestation à imprimer'!$D$1),"")</f>
      </c>
    </row>
    <row r="303" spans="1:6" x14ac:dyDescent="0.25">
      <c r="A303" s="7"/>
      <c r="B303" s="7"/>
      <c r="C303" s="7"/>
      <c r="D303" s="7"/>
      <c r="E303" s="16"/>
      <c r="F303" s="15">
        <f>IF(AND($A303&lt;&gt;"",$A303='Attestation à imprimer'!$D$1),COUNTIF($A$2:$A303,'Attestation à imprimer'!$D$1),"")</f>
      </c>
    </row>
    <row r="304" spans="1:6" x14ac:dyDescent="0.25">
      <c r="A304" s="7"/>
      <c r="B304" s="7"/>
      <c r="C304" s="7"/>
      <c r="D304" s="7"/>
      <c r="E304" s="16"/>
      <c r="F304" s="15">
        <f>IF(AND($A304&lt;&gt;"",$A304='Attestation à imprimer'!$D$1),COUNTIF($A$2:$A304,'Attestation à imprimer'!$D$1),"")</f>
      </c>
    </row>
    <row r="305" spans="1:6" x14ac:dyDescent="0.25">
      <c r="A305" s="7"/>
      <c r="B305" s="7"/>
      <c r="C305" s="7"/>
      <c r="D305" s="7"/>
      <c r="E305" s="16"/>
      <c r="F305" s="15">
        <f>IF(AND($A305&lt;&gt;"",$A305='Attestation à imprimer'!$D$1),COUNTIF($A$2:$A305,'Attestation à imprimer'!$D$1),"")</f>
      </c>
    </row>
    <row r="306" spans="1:6" x14ac:dyDescent="0.25">
      <c r="A306" s="7"/>
      <c r="B306" s="7"/>
      <c r="C306" s="7"/>
      <c r="D306" s="7"/>
      <c r="E306" s="16"/>
      <c r="F306" s="15">
        <f>IF(AND($A306&lt;&gt;"",$A306='Attestation à imprimer'!$D$1),COUNTIF($A$2:$A306,'Attestation à imprimer'!$D$1),"")</f>
      </c>
    </row>
    <row r="307" spans="1:6" x14ac:dyDescent="0.25">
      <c r="A307" s="7"/>
      <c r="B307" s="7"/>
      <c r="C307" s="7"/>
      <c r="D307" s="7"/>
      <c r="E307" s="16"/>
      <c r="F307" s="15">
        <f>IF(AND($A307&lt;&gt;"",$A307='Attestation à imprimer'!$D$1),COUNTIF($A$2:$A307,'Attestation à imprimer'!$D$1),"")</f>
      </c>
    </row>
    <row r="308" spans="1:6" x14ac:dyDescent="0.25">
      <c r="A308" s="7"/>
      <c r="B308" s="7"/>
      <c r="C308" s="7"/>
      <c r="D308" s="7"/>
      <c r="E308" s="16"/>
      <c r="F308" s="15">
        <f>IF(AND($A308&lt;&gt;"",$A308='Attestation à imprimer'!$D$1),COUNTIF($A$2:$A308,'Attestation à imprimer'!$D$1),"")</f>
      </c>
    </row>
    <row r="309" spans="1:6" x14ac:dyDescent="0.25">
      <c r="A309" s="7"/>
      <c r="B309" s="7"/>
      <c r="C309" s="7"/>
      <c r="D309" s="7"/>
      <c r="E309" s="16"/>
      <c r="F309" s="15">
        <f>IF(AND($A309&lt;&gt;"",$A309='Attestation à imprimer'!$D$1),COUNTIF($A$2:$A309,'Attestation à imprimer'!$D$1),"")</f>
      </c>
    </row>
    <row r="310" spans="1:6" x14ac:dyDescent="0.25">
      <c r="A310" s="7"/>
      <c r="B310" s="7"/>
      <c r="C310" s="7"/>
      <c r="D310" s="7"/>
      <c r="E310" s="16"/>
      <c r="F310" s="15">
        <f>IF(AND($A310&lt;&gt;"",$A310='Attestation à imprimer'!$D$1),COUNTIF($A$2:$A310,'Attestation à imprimer'!$D$1),"")</f>
      </c>
    </row>
    <row r="311" spans="1:6" x14ac:dyDescent="0.25">
      <c r="A311" s="7"/>
      <c r="B311" s="7"/>
      <c r="C311" s="7"/>
      <c r="D311" s="7"/>
      <c r="E311" s="16"/>
      <c r="F311" s="15">
        <f>IF(AND($A311&lt;&gt;"",$A311='Attestation à imprimer'!$D$1),COUNTIF($A$2:$A311,'Attestation à imprimer'!$D$1),"")</f>
      </c>
    </row>
    <row r="312" spans="1:6" x14ac:dyDescent="0.25">
      <c r="A312" s="7"/>
      <c r="B312" s="7"/>
      <c r="C312" s="7"/>
      <c r="D312" s="7"/>
      <c r="E312" s="16"/>
      <c r="F312" s="15">
        <f>IF(AND($A312&lt;&gt;"",$A312='Attestation à imprimer'!$D$1),COUNTIF($A$2:$A312,'Attestation à imprimer'!$D$1),"")</f>
      </c>
    </row>
    <row r="313" spans="1:6" x14ac:dyDescent="0.25">
      <c r="A313" s="7"/>
      <c r="B313" s="7"/>
      <c r="C313" s="7"/>
      <c r="D313" s="7"/>
      <c r="E313" s="16"/>
      <c r="F313" s="15">
        <f>IF(AND($A313&lt;&gt;"",$A313='Attestation à imprimer'!$D$1),COUNTIF($A$2:$A313,'Attestation à imprimer'!$D$1),"")</f>
      </c>
    </row>
    <row r="314" spans="1:6" x14ac:dyDescent="0.25">
      <c r="A314" s="7"/>
      <c r="B314" s="7"/>
      <c r="C314" s="7"/>
      <c r="D314" s="7"/>
      <c r="E314" s="16"/>
      <c r="F314" s="15">
        <f>IF(AND($A314&lt;&gt;"",$A314='Attestation à imprimer'!$D$1),COUNTIF($A$2:$A314,'Attestation à imprimer'!$D$1),"")</f>
      </c>
    </row>
    <row r="315" spans="1:6" x14ac:dyDescent="0.25">
      <c r="A315" s="7"/>
      <c r="B315" s="7"/>
      <c r="C315" s="7"/>
      <c r="D315" s="7"/>
      <c r="E315" s="16"/>
      <c r="F315" s="15">
        <f>IF(AND($A315&lt;&gt;"",$A315='Attestation à imprimer'!$D$1),COUNTIF($A$2:$A315,'Attestation à imprimer'!$D$1),"")</f>
      </c>
    </row>
    <row r="316" spans="1:6" x14ac:dyDescent="0.25">
      <c r="A316" s="7"/>
      <c r="B316" s="7"/>
      <c r="C316" s="7"/>
      <c r="D316" s="7"/>
      <c r="E316" s="16"/>
      <c r="F316" s="15">
        <f>IF(AND($A316&lt;&gt;"",$A316='Attestation à imprimer'!$D$1),COUNTIF($A$2:$A316,'Attestation à imprimer'!$D$1),"")</f>
      </c>
    </row>
    <row r="317" spans="1:6" x14ac:dyDescent="0.25">
      <c r="A317" s="7"/>
      <c r="B317" s="7"/>
      <c r="C317" s="7"/>
      <c r="D317" s="7"/>
      <c r="E317" s="16"/>
      <c r="F317" s="15">
        <f>IF(AND($A317&lt;&gt;"",$A317='Attestation à imprimer'!$D$1),COUNTIF($A$2:$A317,'Attestation à imprimer'!$D$1),"")</f>
      </c>
    </row>
    <row r="318" spans="1:6" x14ac:dyDescent="0.25">
      <c r="A318" s="7"/>
      <c r="B318" s="7"/>
      <c r="C318" s="7"/>
      <c r="D318" s="7"/>
      <c r="E318" s="16"/>
      <c r="F318" s="15">
        <f>IF(AND($A318&lt;&gt;"",$A318='Attestation à imprimer'!$D$1),COUNTIF($A$2:$A318,'Attestation à imprimer'!$D$1),"")</f>
      </c>
    </row>
    <row r="319" spans="1:6" x14ac:dyDescent="0.25">
      <c r="A319" s="7"/>
      <c r="B319" s="7"/>
      <c r="C319" s="7"/>
      <c r="D319" s="7"/>
      <c r="E319" s="16"/>
      <c r="F319" s="15">
        <f>IF(AND($A319&lt;&gt;"",$A319='Attestation à imprimer'!$D$1),COUNTIF($A$2:$A319,'Attestation à imprimer'!$D$1),"")</f>
      </c>
    </row>
    <row r="320" spans="1:6" x14ac:dyDescent="0.25">
      <c r="A320" s="7"/>
      <c r="B320" s="7"/>
      <c r="C320" s="7"/>
      <c r="D320" s="7"/>
      <c r="E320" s="16"/>
      <c r="F320" s="15">
        <f>IF(AND($A320&lt;&gt;"",$A320='Attestation à imprimer'!$D$1),COUNTIF($A$2:$A320,'Attestation à imprimer'!$D$1),"")</f>
      </c>
    </row>
    <row r="321" spans="1:6" x14ac:dyDescent="0.25">
      <c r="A321" s="7"/>
      <c r="B321" s="7"/>
      <c r="C321" s="7"/>
      <c r="D321" s="7"/>
      <c r="E321" s="16"/>
      <c r="F321" s="15">
        <f>IF(AND($A321&lt;&gt;"",$A321='Attestation à imprimer'!$D$1),COUNTIF($A$2:$A321,'Attestation à imprimer'!$D$1),"")</f>
      </c>
    </row>
    <row r="322" spans="1:6" x14ac:dyDescent="0.25">
      <c r="A322" s="7"/>
      <c r="B322" s="7"/>
      <c r="C322" s="7"/>
      <c r="D322" s="7"/>
      <c r="E322" s="16"/>
      <c r="F322" s="15">
        <f>IF(AND($A322&lt;&gt;"",$A322='Attestation à imprimer'!$D$1),COUNTIF($A$2:$A322,'Attestation à imprimer'!$D$1),"")</f>
      </c>
    </row>
    <row r="323" spans="1:6" x14ac:dyDescent="0.25">
      <c r="A323" s="7"/>
      <c r="B323" s="7"/>
      <c r="C323" s="7"/>
      <c r="D323" s="7"/>
      <c r="E323" s="16"/>
      <c r="F323" s="15">
        <f>IF(AND($A323&lt;&gt;"",$A323='Attestation à imprimer'!$D$1),COUNTIF($A$2:$A323,'Attestation à imprimer'!$D$1),"")</f>
      </c>
    </row>
    <row r="324" spans="1:6" x14ac:dyDescent="0.25">
      <c r="A324" s="7"/>
      <c r="B324" s="7"/>
      <c r="C324" s="7"/>
      <c r="D324" s="7"/>
      <c r="E324" s="16"/>
      <c r="F324" s="15">
        <f>IF(AND($A324&lt;&gt;"",$A324='Attestation à imprimer'!$D$1),COUNTIF($A$2:$A324,'Attestation à imprimer'!$D$1),"")</f>
      </c>
    </row>
    <row r="325" spans="1:6" x14ac:dyDescent="0.25">
      <c r="A325" s="7"/>
      <c r="B325" s="7"/>
      <c r="C325" s="7"/>
      <c r="D325" s="7"/>
      <c r="E325" s="16"/>
      <c r="F325" s="15">
        <f>IF(AND($A325&lt;&gt;"",$A325='Attestation à imprimer'!$D$1),COUNTIF($A$2:$A325,'Attestation à imprimer'!$D$1),"")</f>
      </c>
    </row>
    <row r="326" spans="1:6" x14ac:dyDescent="0.25">
      <c r="A326" s="7"/>
      <c r="B326" s="7"/>
      <c r="C326" s="7"/>
      <c r="D326" s="7"/>
      <c r="E326" s="16"/>
      <c r="F326" s="15">
        <f>IF(AND($A326&lt;&gt;"",$A326='Attestation à imprimer'!$D$1),COUNTIF($A$2:$A326,'Attestation à imprimer'!$D$1),"")</f>
      </c>
    </row>
    <row r="327" spans="1:6" x14ac:dyDescent="0.25">
      <c r="A327" s="7"/>
      <c r="B327" s="7"/>
      <c r="C327" s="7"/>
      <c r="D327" s="7"/>
      <c r="E327" s="16"/>
      <c r="F327" s="15">
        <f>IF(AND($A327&lt;&gt;"",$A327='Attestation à imprimer'!$D$1),COUNTIF($A$2:$A327,'Attestation à imprimer'!$D$1),"")</f>
      </c>
    </row>
    <row r="328" spans="1:6" x14ac:dyDescent="0.25">
      <c r="A328" s="7"/>
      <c r="B328" s="7"/>
      <c r="C328" s="7"/>
      <c r="D328" s="7"/>
      <c r="E328" s="16"/>
      <c r="F328" s="15">
        <f>IF(AND($A328&lt;&gt;"",$A328='Attestation à imprimer'!$D$1),COUNTIF($A$2:$A328,'Attestation à imprimer'!$D$1),"")</f>
      </c>
    </row>
    <row r="329" spans="1:6" x14ac:dyDescent="0.25">
      <c r="A329" s="7"/>
      <c r="B329" s="7"/>
      <c r="C329" s="7"/>
      <c r="D329" s="7"/>
      <c r="E329" s="16"/>
      <c r="F329" s="15">
        <f>IF(AND($A329&lt;&gt;"",$A329='Attestation à imprimer'!$D$1),COUNTIF($A$2:$A329,'Attestation à imprimer'!$D$1),"")</f>
      </c>
    </row>
    <row r="330" spans="1:6" x14ac:dyDescent="0.25">
      <c r="A330" s="7"/>
      <c r="B330" s="7"/>
      <c r="C330" s="7"/>
      <c r="D330" s="7"/>
      <c r="E330" s="16"/>
      <c r="F330" s="15">
        <f>IF(AND($A330&lt;&gt;"",$A330='Attestation à imprimer'!$D$1),COUNTIF($A$2:$A330,'Attestation à imprimer'!$D$1),"")</f>
      </c>
    </row>
    <row r="331" spans="1:6" x14ac:dyDescent="0.25">
      <c r="A331" s="7"/>
      <c r="B331" s="7"/>
      <c r="C331" s="7"/>
      <c r="D331" s="7"/>
      <c r="E331" s="16"/>
      <c r="F331" s="15">
        <f>IF(AND($A331&lt;&gt;"",$A331='Attestation à imprimer'!$D$1),COUNTIF($A$2:$A331,'Attestation à imprimer'!$D$1),"")</f>
      </c>
    </row>
    <row r="332" spans="1:6" x14ac:dyDescent="0.25">
      <c r="A332" s="7"/>
      <c r="B332" s="7"/>
      <c r="C332" s="7"/>
      <c r="D332" s="7"/>
      <c r="E332" s="16"/>
      <c r="F332" s="15">
        <f>IF(AND($A332&lt;&gt;"",$A332='Attestation à imprimer'!$D$1),COUNTIF($A$2:$A332,'Attestation à imprimer'!$D$1),"")</f>
      </c>
    </row>
    <row r="333" spans="1:6" x14ac:dyDescent="0.25">
      <c r="A333" s="7"/>
      <c r="B333" s="7"/>
      <c r="C333" s="7"/>
      <c r="D333" s="7"/>
      <c r="E333" s="16"/>
      <c r="F333" s="15">
        <f>IF(AND($A333&lt;&gt;"",$A333='Attestation à imprimer'!$D$1),COUNTIF($A$2:$A333,'Attestation à imprimer'!$D$1),"")</f>
      </c>
    </row>
    <row r="334" spans="1:6" x14ac:dyDescent="0.25">
      <c r="A334" s="7"/>
      <c r="B334" s="7"/>
      <c r="C334" s="7"/>
      <c r="D334" s="7"/>
      <c r="E334" s="16"/>
      <c r="F334" s="15">
        <f>IF(AND($A334&lt;&gt;"",$A334='Attestation à imprimer'!$D$1),COUNTIF($A$2:$A334,'Attestation à imprimer'!$D$1),"")</f>
      </c>
    </row>
    <row r="335" spans="1:6" x14ac:dyDescent="0.25">
      <c r="A335" s="7"/>
      <c r="B335" s="7"/>
      <c r="C335" s="7"/>
      <c r="D335" s="7"/>
      <c r="E335" s="16"/>
      <c r="F335" s="15">
        <f>IF(AND($A335&lt;&gt;"",$A335='Attestation à imprimer'!$D$1),COUNTIF($A$2:$A335,'Attestation à imprimer'!$D$1),"")</f>
      </c>
    </row>
    <row r="336" spans="1:6" x14ac:dyDescent="0.25">
      <c r="A336" s="7"/>
      <c r="B336" s="7"/>
      <c r="C336" s="7"/>
      <c r="D336" s="7"/>
      <c r="E336" s="16"/>
      <c r="F336" s="15">
        <f>IF(AND($A336&lt;&gt;"",$A336='Attestation à imprimer'!$D$1),COUNTIF($A$2:$A336,'Attestation à imprimer'!$D$1),"")</f>
      </c>
    </row>
    <row r="337" spans="1:6" x14ac:dyDescent="0.25">
      <c r="A337" s="7"/>
      <c r="B337" s="7"/>
      <c r="C337" s="7"/>
      <c r="D337" s="7"/>
      <c r="E337" s="16"/>
      <c r="F337" s="15">
        <f>IF(AND($A337&lt;&gt;"",$A337='Attestation à imprimer'!$D$1),COUNTIF($A$2:$A337,'Attestation à imprimer'!$D$1),"")</f>
      </c>
    </row>
    <row r="338" spans="1:6" x14ac:dyDescent="0.25">
      <c r="A338" s="7"/>
      <c r="B338" s="7"/>
      <c r="C338" s="7"/>
      <c r="D338" s="7"/>
      <c r="E338" s="16"/>
      <c r="F338" s="15">
        <f>IF(AND($A338&lt;&gt;"",$A338='Attestation à imprimer'!$D$1),COUNTIF($A$2:$A338,'Attestation à imprimer'!$D$1),"")</f>
      </c>
    </row>
    <row r="339" spans="1:6" x14ac:dyDescent="0.25">
      <c r="A339" s="7"/>
      <c r="B339" s="7"/>
      <c r="C339" s="7"/>
      <c r="D339" s="7"/>
      <c r="E339" s="16"/>
      <c r="F339" s="15">
        <f>IF(AND($A339&lt;&gt;"",$A339='Attestation à imprimer'!$D$1),COUNTIF($A$2:$A339,'Attestation à imprimer'!$D$1),"")</f>
      </c>
    </row>
    <row r="340" spans="1:6" x14ac:dyDescent="0.25">
      <c r="A340" s="7"/>
      <c r="B340" s="7"/>
      <c r="C340" s="7"/>
      <c r="D340" s="7"/>
      <c r="E340" s="16"/>
      <c r="F340" s="15">
        <f>IF(AND($A340&lt;&gt;"",$A340='Attestation à imprimer'!$D$1),COUNTIF($A$2:$A340,'Attestation à imprimer'!$D$1),"")</f>
      </c>
    </row>
    <row r="341" spans="1:6" x14ac:dyDescent="0.25">
      <c r="A341" s="7"/>
      <c r="B341" s="7"/>
      <c r="C341" s="7"/>
      <c r="D341" s="7"/>
      <c r="E341" s="16"/>
      <c r="F341" s="15">
        <f>IF(AND($A341&lt;&gt;"",$A341='Attestation à imprimer'!$D$1),COUNTIF($A$2:$A341,'Attestation à imprimer'!$D$1),"")</f>
      </c>
    </row>
    <row r="342" spans="1:6" x14ac:dyDescent="0.25">
      <c r="A342" s="7"/>
      <c r="B342" s="7"/>
      <c r="C342" s="7"/>
      <c r="D342" s="7"/>
      <c r="E342" s="16"/>
      <c r="F342" s="15">
        <f>IF(AND($A342&lt;&gt;"",$A342='Attestation à imprimer'!$D$1),COUNTIF($A$2:$A342,'Attestation à imprimer'!$D$1),"")</f>
      </c>
    </row>
    <row r="343" spans="1:6" x14ac:dyDescent="0.25">
      <c r="A343" s="7"/>
      <c r="B343" s="7"/>
      <c r="C343" s="7"/>
      <c r="D343" s="7"/>
      <c r="E343" s="16"/>
      <c r="F343" s="15">
        <f>IF(AND($A343&lt;&gt;"",$A343='Attestation à imprimer'!$D$1),COUNTIF($A$2:$A343,'Attestation à imprimer'!$D$1),"")</f>
      </c>
    </row>
    <row r="344" spans="1:6" x14ac:dyDescent="0.25">
      <c r="A344" s="7"/>
      <c r="B344" s="7"/>
      <c r="C344" s="7"/>
      <c r="D344" s="7"/>
      <c r="E344" s="16"/>
      <c r="F344" s="15">
        <f>IF(AND($A344&lt;&gt;"",$A344='Attestation à imprimer'!$D$1),COUNTIF($A$2:$A344,'Attestation à imprimer'!$D$1),"")</f>
      </c>
    </row>
    <row r="345" spans="1:6" x14ac:dyDescent="0.25">
      <c r="A345" s="7"/>
      <c r="B345" s="7"/>
      <c r="C345" s="7"/>
      <c r="D345" s="7"/>
      <c r="E345" s="16"/>
      <c r="F345" s="15">
        <f>IF(AND($A345&lt;&gt;"",$A345='Attestation à imprimer'!$D$1),COUNTIF($A$2:$A345,'Attestation à imprimer'!$D$1),"")</f>
      </c>
    </row>
    <row r="346" spans="1:6" x14ac:dyDescent="0.25">
      <c r="A346" s="7"/>
      <c r="B346" s="7"/>
      <c r="C346" s="7"/>
      <c r="D346" s="7"/>
      <c r="E346" s="16"/>
      <c r="F346" s="15">
        <f>IF(AND($A346&lt;&gt;"",$A346='Attestation à imprimer'!$D$1),COUNTIF($A$2:$A346,'Attestation à imprimer'!$D$1),"")</f>
      </c>
    </row>
    <row r="347" spans="1:6" x14ac:dyDescent="0.25">
      <c r="A347" s="7"/>
      <c r="B347" s="7"/>
      <c r="C347" s="7"/>
      <c r="D347" s="7"/>
      <c r="E347" s="16"/>
      <c r="F347" s="15">
        <f>IF(AND($A347&lt;&gt;"",$A347='Attestation à imprimer'!$D$1),COUNTIF($A$2:$A347,'Attestation à imprimer'!$D$1),"")</f>
      </c>
    </row>
    <row r="348" spans="1:6" x14ac:dyDescent="0.25">
      <c r="A348" s="7"/>
      <c r="B348" s="7"/>
      <c r="C348" s="7"/>
      <c r="D348" s="7"/>
      <c r="E348" s="16"/>
      <c r="F348" s="15">
        <f>IF(AND($A348&lt;&gt;"",$A348='Attestation à imprimer'!$D$1),COUNTIF($A$2:$A348,'Attestation à imprimer'!$D$1),"")</f>
      </c>
    </row>
    <row r="349" spans="1:6" x14ac:dyDescent="0.25">
      <c r="A349" s="7"/>
      <c r="B349" s="7"/>
      <c r="C349" s="7"/>
      <c r="D349" s="7"/>
      <c r="E349" s="16"/>
      <c r="F349" s="15">
        <f>IF(AND($A349&lt;&gt;"",$A349='Attestation à imprimer'!$D$1),COUNTIF($A$2:$A349,'Attestation à imprimer'!$D$1),"")</f>
      </c>
    </row>
    <row r="350" spans="1:6" x14ac:dyDescent="0.25">
      <c r="A350" s="7"/>
      <c r="B350" s="7"/>
      <c r="C350" s="7"/>
      <c r="D350" s="7"/>
      <c r="E350" s="16"/>
      <c r="F350" s="15">
        <f>IF(AND($A350&lt;&gt;"",$A350='Attestation à imprimer'!$D$1),COUNTIF($A$2:$A350,'Attestation à imprimer'!$D$1),"")</f>
      </c>
    </row>
    <row r="351" spans="1:6" x14ac:dyDescent="0.25">
      <c r="A351" s="7"/>
      <c r="B351" s="7"/>
      <c r="C351" s="7"/>
      <c r="D351" s="7"/>
      <c r="E351" s="16"/>
      <c r="F351" s="15">
        <f>IF(AND($A351&lt;&gt;"",$A351='Attestation à imprimer'!$D$1),COUNTIF($A$2:$A351,'Attestation à imprimer'!$D$1),"")</f>
      </c>
    </row>
    <row r="352" spans="1:6" x14ac:dyDescent="0.25">
      <c r="A352" s="7"/>
      <c r="B352" s="7"/>
      <c r="C352" s="7"/>
      <c r="D352" s="7"/>
      <c r="E352" s="16"/>
      <c r="F352" s="15">
        <f>IF(AND($A352&lt;&gt;"",$A352='Attestation à imprimer'!$D$1),COUNTIF($A$2:$A352,'Attestation à imprimer'!$D$1),"")</f>
      </c>
    </row>
    <row r="353" spans="1:6" x14ac:dyDescent="0.25">
      <c r="A353" s="7"/>
      <c r="B353" s="7"/>
      <c r="C353" s="7"/>
      <c r="D353" s="7"/>
      <c r="E353" s="16"/>
      <c r="F353" s="15">
        <f>IF(AND($A353&lt;&gt;"",$A353='Attestation à imprimer'!$D$1),COUNTIF($A$2:$A353,'Attestation à imprimer'!$D$1),"")</f>
      </c>
    </row>
    <row r="354" spans="1:6" x14ac:dyDescent="0.25">
      <c r="A354" s="7"/>
      <c r="B354" s="7"/>
      <c r="C354" s="7"/>
      <c r="D354" s="7"/>
      <c r="E354" s="16"/>
      <c r="F354" s="15">
        <f>IF(AND($A354&lt;&gt;"",$A354='Attestation à imprimer'!$D$1),COUNTIF($A$2:$A354,'Attestation à imprimer'!$D$1),"")</f>
      </c>
    </row>
    <row r="355" spans="1:6" x14ac:dyDescent="0.25">
      <c r="A355" s="7"/>
      <c r="B355" s="7"/>
      <c r="C355" s="7"/>
      <c r="D355" s="7"/>
      <c r="E355" s="16"/>
      <c r="F355" s="15">
        <f>IF(AND($A355&lt;&gt;"",$A355='Attestation à imprimer'!$D$1),COUNTIF($A$2:$A355,'Attestation à imprimer'!$D$1),"")</f>
      </c>
    </row>
    <row r="356" spans="1:6" x14ac:dyDescent="0.25">
      <c r="A356" s="7"/>
      <c r="B356" s="7"/>
      <c r="C356" s="7"/>
      <c r="D356" s="7"/>
      <c r="E356" s="16"/>
      <c r="F356" s="15">
        <f>IF(AND($A356&lt;&gt;"",$A356='Attestation à imprimer'!$D$1),COUNTIF($A$2:$A356,'Attestation à imprimer'!$D$1),"")</f>
      </c>
    </row>
    <row r="357" spans="1:6" x14ac:dyDescent="0.25">
      <c r="A357" s="7"/>
      <c r="B357" s="7"/>
      <c r="C357" s="7"/>
      <c r="D357" s="7"/>
      <c r="E357" s="16"/>
      <c r="F357" s="15">
        <f>IF(AND($A357&lt;&gt;"",$A357='Attestation à imprimer'!$D$1),COUNTIF($A$2:$A357,'Attestation à imprimer'!$D$1),"")</f>
      </c>
    </row>
    <row r="358" spans="1:6" x14ac:dyDescent="0.25">
      <c r="A358" s="7"/>
      <c r="B358" s="7"/>
      <c r="C358" s="7"/>
      <c r="D358" s="7"/>
      <c r="E358" s="16"/>
      <c r="F358" s="15">
        <f>IF(AND($A358&lt;&gt;"",$A358='Attestation à imprimer'!$D$1),COUNTIF($A$2:$A358,'Attestation à imprimer'!$D$1),"")</f>
      </c>
    </row>
    <row r="359" spans="1:6" x14ac:dyDescent="0.25">
      <c r="A359" s="7"/>
      <c r="B359" s="7"/>
      <c r="C359" s="7"/>
      <c r="D359" s="7"/>
      <c r="E359" s="16"/>
      <c r="F359" s="15">
        <f>IF(AND($A359&lt;&gt;"",$A359='Attestation à imprimer'!$D$1),COUNTIF($A$2:$A359,'Attestation à imprimer'!$D$1),"")</f>
      </c>
    </row>
    <row r="360" spans="1:6" x14ac:dyDescent="0.25">
      <c r="A360" s="7"/>
      <c r="B360" s="7"/>
      <c r="C360" s="7"/>
      <c r="D360" s="7"/>
      <c r="E360" s="16"/>
      <c r="F360" s="15">
        <f>IF(AND($A360&lt;&gt;"",$A360='Attestation à imprimer'!$D$1),COUNTIF($A$2:$A360,'Attestation à imprimer'!$D$1),"")</f>
      </c>
    </row>
    <row r="361" spans="1:6" x14ac:dyDescent="0.25">
      <c r="A361" s="7"/>
      <c r="B361" s="7"/>
      <c r="C361" s="7"/>
      <c r="D361" s="7"/>
      <c r="E361" s="16"/>
      <c r="F361" s="15">
        <f>IF(AND($A361&lt;&gt;"",$A361='Attestation à imprimer'!$D$1),COUNTIF($A$2:$A361,'Attestation à imprimer'!$D$1),"")</f>
      </c>
    </row>
    <row r="362" spans="1:6" x14ac:dyDescent="0.25">
      <c r="A362" s="7"/>
      <c r="B362" s="7"/>
      <c r="C362" s="7"/>
      <c r="D362" s="7"/>
      <c r="E362" s="16"/>
      <c r="F362" s="15">
        <f>IF(AND($A362&lt;&gt;"",$A362='Attestation à imprimer'!$D$1),COUNTIF($A$2:$A362,'Attestation à imprimer'!$D$1),"")</f>
      </c>
    </row>
    <row r="363" spans="1:6" x14ac:dyDescent="0.25">
      <c r="A363" s="7"/>
      <c r="B363" s="7"/>
      <c r="C363" s="7"/>
      <c r="D363" s="7"/>
      <c r="E363" s="16"/>
      <c r="F363" s="15">
        <f>IF(AND($A363&lt;&gt;"",$A363='Attestation à imprimer'!$D$1),COUNTIF($A$2:$A363,'Attestation à imprimer'!$D$1),"")</f>
      </c>
    </row>
    <row r="364" spans="1:6" x14ac:dyDescent="0.25">
      <c r="A364" s="7"/>
      <c r="B364" s="7"/>
      <c r="C364" s="7"/>
      <c r="D364" s="7"/>
      <c r="E364" s="16"/>
      <c r="F364" s="15">
        <f>IF(AND($A364&lt;&gt;"",$A364='Attestation à imprimer'!$D$1),COUNTIF($A$2:$A364,'Attestation à imprimer'!$D$1),"")</f>
      </c>
    </row>
    <row r="365" spans="1:6" x14ac:dyDescent="0.25">
      <c r="A365" s="7"/>
      <c r="B365" s="7"/>
      <c r="C365" s="7"/>
      <c r="D365" s="7"/>
      <c r="E365" s="16"/>
      <c r="F365" s="15">
        <f>IF(AND($A365&lt;&gt;"",$A365='Attestation à imprimer'!$D$1),COUNTIF($A$2:$A365,'Attestation à imprimer'!$D$1),"")</f>
      </c>
    </row>
    <row r="366" spans="1:6" x14ac:dyDescent="0.25">
      <c r="A366" s="7"/>
      <c r="B366" s="7"/>
      <c r="C366" s="7"/>
      <c r="D366" s="7"/>
      <c r="E366" s="16"/>
      <c r="F366" s="15">
        <f>IF(AND($A366&lt;&gt;"",$A366='Attestation à imprimer'!$D$1),COUNTIF($A$2:$A366,'Attestation à imprimer'!$D$1),"")</f>
      </c>
    </row>
    <row r="367" spans="1:6" x14ac:dyDescent="0.25">
      <c r="A367" s="7"/>
      <c r="B367" s="7"/>
      <c r="C367" s="7"/>
      <c r="D367" s="7"/>
      <c r="E367" s="16"/>
      <c r="F367" s="15">
        <f>IF(AND($A367&lt;&gt;"",$A367='Attestation à imprimer'!$D$1),COUNTIF($A$2:$A367,'Attestation à imprimer'!$D$1),"")</f>
      </c>
    </row>
    <row r="368" spans="1:6" x14ac:dyDescent="0.25">
      <c r="A368" s="7"/>
      <c r="B368" s="7"/>
      <c r="C368" s="7"/>
      <c r="D368" s="7"/>
      <c r="E368" s="16"/>
      <c r="F368" s="15">
        <f>IF(AND($A368&lt;&gt;"",$A368='Attestation à imprimer'!$D$1),COUNTIF($A$2:$A368,'Attestation à imprimer'!$D$1),"")</f>
      </c>
    </row>
    <row r="369" spans="1:6" x14ac:dyDescent="0.25">
      <c r="A369" s="7"/>
      <c r="B369" s="7"/>
      <c r="C369" s="7"/>
      <c r="D369" s="7"/>
      <c r="E369" s="16"/>
      <c r="F369" s="15">
        <f>IF(AND($A369&lt;&gt;"",$A369='Attestation à imprimer'!$D$1),COUNTIF($A$2:$A369,'Attestation à imprimer'!$D$1),"")</f>
      </c>
    </row>
    <row r="370" spans="1:6" x14ac:dyDescent="0.25">
      <c r="A370" s="7"/>
      <c r="B370" s="7"/>
      <c r="C370" s="7"/>
      <c r="D370" s="7"/>
      <c r="E370" s="16"/>
      <c r="F370" s="15">
        <f>IF(AND($A370&lt;&gt;"",$A370='Attestation à imprimer'!$D$1),COUNTIF($A$2:$A370,'Attestation à imprimer'!$D$1),"")</f>
      </c>
    </row>
    <row r="371" spans="1:6" x14ac:dyDescent="0.25">
      <c r="A371" s="7"/>
      <c r="B371" s="7"/>
      <c r="C371" s="7"/>
      <c r="D371" s="7"/>
      <c r="E371" s="16"/>
      <c r="F371" s="15">
        <f>IF(AND($A371&lt;&gt;"",$A371='Attestation à imprimer'!$D$1),COUNTIF($A$2:$A371,'Attestation à imprimer'!$D$1),"")</f>
      </c>
    </row>
    <row r="372" spans="1:6" x14ac:dyDescent="0.25">
      <c r="A372" s="7"/>
      <c r="B372" s="7"/>
      <c r="C372" s="7"/>
      <c r="D372" s="7"/>
      <c r="E372" s="16"/>
      <c r="F372" s="15">
        <f>IF(AND($A372&lt;&gt;"",$A372='Attestation à imprimer'!$D$1),COUNTIF($A$2:$A372,'Attestation à imprimer'!$D$1),"")</f>
      </c>
    </row>
    <row r="373" spans="1:6" x14ac:dyDescent="0.25">
      <c r="A373" s="7"/>
      <c r="B373" s="7"/>
      <c r="C373" s="7"/>
      <c r="D373" s="7"/>
      <c r="E373" s="16"/>
      <c r="F373" s="15">
        <f>IF(AND($A373&lt;&gt;"",$A373='Attestation à imprimer'!$D$1),COUNTIF($A$2:$A373,'Attestation à imprimer'!$D$1),"")</f>
      </c>
    </row>
    <row r="374" spans="1:6" x14ac:dyDescent="0.25">
      <c r="A374" s="7"/>
      <c r="B374" s="7"/>
      <c r="C374" s="7"/>
      <c r="D374" s="7"/>
      <c r="E374" s="16"/>
      <c r="F374" s="15">
        <f>IF(AND($A374&lt;&gt;"",$A374='Attestation à imprimer'!$D$1),COUNTIF($A$2:$A374,'Attestation à imprimer'!$D$1),"")</f>
      </c>
    </row>
    <row r="375" spans="1:6" x14ac:dyDescent="0.25">
      <c r="A375" s="7"/>
      <c r="B375" s="7"/>
      <c r="C375" s="7"/>
      <c r="D375" s="7"/>
      <c r="E375" s="16"/>
      <c r="F375" s="15">
        <f>IF(AND($A375&lt;&gt;"",$A375='Attestation à imprimer'!$D$1),COUNTIF($A$2:$A375,'Attestation à imprimer'!$D$1),"")</f>
      </c>
    </row>
    <row r="376" spans="1:6" x14ac:dyDescent="0.25">
      <c r="A376" s="7"/>
      <c r="B376" s="7"/>
      <c r="C376" s="7"/>
      <c r="D376" s="7"/>
      <c r="E376" s="16"/>
      <c r="F376" s="15">
        <f>IF(AND($A376&lt;&gt;"",$A376='Attestation à imprimer'!$D$1),COUNTIF($A$2:$A376,'Attestation à imprimer'!$D$1),"")</f>
      </c>
    </row>
    <row r="377" spans="1:6" x14ac:dyDescent="0.25">
      <c r="A377" s="7"/>
      <c r="B377" s="7"/>
      <c r="C377" s="7"/>
      <c r="D377" s="7"/>
      <c r="E377" s="16"/>
      <c r="F377" s="15">
        <f>IF(AND($A377&lt;&gt;"",$A377='Attestation à imprimer'!$D$1),COUNTIF($A$2:$A377,'Attestation à imprimer'!$D$1),"")</f>
      </c>
    </row>
    <row r="378" spans="1:6" x14ac:dyDescent="0.25">
      <c r="A378" s="7"/>
      <c r="B378" s="7"/>
      <c r="C378" s="7"/>
      <c r="D378" s="7"/>
      <c r="E378" s="16"/>
      <c r="F378" s="15">
        <f>IF(AND($A378&lt;&gt;"",$A378='Attestation à imprimer'!$D$1),COUNTIF($A$2:$A378,'Attestation à imprimer'!$D$1),"")</f>
      </c>
    </row>
    <row r="379" spans="1:6" x14ac:dyDescent="0.25">
      <c r="A379" s="7"/>
      <c r="B379" s="7"/>
      <c r="C379" s="7"/>
      <c r="D379" s="7"/>
      <c r="E379" s="16"/>
      <c r="F379" s="15">
        <f>IF(AND($A379&lt;&gt;"",$A379='Attestation à imprimer'!$D$1),COUNTIF($A$2:$A379,'Attestation à imprimer'!$D$1),"")</f>
      </c>
    </row>
    <row r="380" spans="1:6" x14ac:dyDescent="0.25">
      <c r="A380" s="7"/>
      <c r="B380" s="7"/>
      <c r="C380" s="7"/>
      <c r="D380" s="7"/>
      <c r="E380" s="16"/>
      <c r="F380" s="15">
        <f>IF(AND($A380&lt;&gt;"",$A380='Attestation à imprimer'!$D$1),COUNTIF($A$2:$A380,'Attestation à imprimer'!$D$1),"")</f>
      </c>
    </row>
    <row r="381" spans="1:6" x14ac:dyDescent="0.25">
      <c r="A381" s="7"/>
      <c r="B381" s="7"/>
      <c r="C381" s="7"/>
      <c r="D381" s="7"/>
      <c r="E381" s="16"/>
      <c r="F381" s="15">
        <f>IF(AND($A381&lt;&gt;"",$A381='Attestation à imprimer'!$D$1),COUNTIF($A$2:$A381,'Attestation à imprimer'!$D$1),"")</f>
      </c>
    </row>
    <row r="382" spans="1:6" x14ac:dyDescent="0.25">
      <c r="A382" s="7"/>
      <c r="B382" s="7"/>
      <c r="C382" s="7"/>
      <c r="D382" s="7"/>
      <c r="E382" s="16"/>
      <c r="F382" s="15">
        <f>IF(AND($A382&lt;&gt;"",$A382='Attestation à imprimer'!$D$1),COUNTIF($A$2:$A382,'Attestation à imprimer'!$D$1),"")</f>
      </c>
    </row>
    <row r="383" spans="1:6" x14ac:dyDescent="0.25">
      <c r="A383" s="7"/>
      <c r="B383" s="7"/>
      <c r="C383" s="7"/>
      <c r="D383" s="7"/>
      <c r="E383" s="16"/>
      <c r="F383" s="15">
        <f>IF(AND($A383&lt;&gt;"",$A383='Attestation à imprimer'!$D$1),COUNTIF($A$2:$A383,'Attestation à imprimer'!$D$1),"")</f>
      </c>
    </row>
    <row r="384" spans="1:6" x14ac:dyDescent="0.25">
      <c r="A384" s="7"/>
      <c r="B384" s="7"/>
      <c r="C384" s="7"/>
      <c r="D384" s="7"/>
      <c r="E384" s="16"/>
      <c r="F384" s="15">
        <f>IF(AND($A384&lt;&gt;"",$A384='Attestation à imprimer'!$D$1),COUNTIF($A$2:$A384,'Attestation à imprimer'!$D$1),"")</f>
      </c>
    </row>
    <row r="385" spans="1:6" x14ac:dyDescent="0.25">
      <c r="A385" s="7"/>
      <c r="B385" s="7"/>
      <c r="C385" s="7"/>
      <c r="D385" s="7"/>
      <c r="E385" s="16"/>
      <c r="F385" s="15">
        <f>IF(AND($A385&lt;&gt;"",$A385='Attestation à imprimer'!$D$1),COUNTIF($A$2:$A385,'Attestation à imprimer'!$D$1),"")</f>
      </c>
    </row>
    <row r="386" spans="1:6" x14ac:dyDescent="0.25">
      <c r="A386" s="7"/>
      <c r="B386" s="7"/>
      <c r="C386" s="7"/>
      <c r="D386" s="7"/>
      <c r="E386" s="16"/>
      <c r="F386" s="15">
        <f>IF(AND($A386&lt;&gt;"",$A386='Attestation à imprimer'!$D$1),COUNTIF($A$2:$A386,'Attestation à imprimer'!$D$1),"")</f>
      </c>
    </row>
    <row r="387" spans="1:6" x14ac:dyDescent="0.25">
      <c r="A387" s="7"/>
      <c r="B387" s="7"/>
      <c r="C387" s="7"/>
      <c r="D387" s="7"/>
      <c r="E387" s="16"/>
      <c r="F387" s="15">
        <f>IF(AND($A387&lt;&gt;"",$A387='Attestation à imprimer'!$D$1),COUNTIF($A$2:$A387,'Attestation à imprimer'!$D$1),"")</f>
      </c>
    </row>
    <row r="388" spans="1:6" x14ac:dyDescent="0.25">
      <c r="A388" s="7"/>
      <c r="B388" s="7"/>
      <c r="C388" s="7"/>
      <c r="D388" s="7"/>
      <c r="E388" s="16"/>
      <c r="F388" s="15">
        <f>IF(AND($A388&lt;&gt;"",$A388='Attestation à imprimer'!$D$1),COUNTIF($A$2:$A388,'Attestation à imprimer'!$D$1),"")</f>
      </c>
    </row>
    <row r="389" spans="1:6" x14ac:dyDescent="0.25">
      <c r="A389" s="7"/>
      <c r="B389" s="7"/>
      <c r="C389" s="7"/>
      <c r="D389" s="7"/>
      <c r="E389" s="16"/>
      <c r="F389" s="15">
        <f>IF(AND($A389&lt;&gt;"",$A389='Attestation à imprimer'!$D$1),COUNTIF($A$2:$A389,'Attestation à imprimer'!$D$1),"")</f>
      </c>
    </row>
    <row r="390" spans="1:6" x14ac:dyDescent="0.25">
      <c r="A390" s="7"/>
      <c r="B390" s="7"/>
      <c r="C390" s="7"/>
      <c r="D390" s="7"/>
      <c r="E390" s="16"/>
      <c r="F390" s="15">
        <f>IF(AND($A390&lt;&gt;"",$A390='Attestation à imprimer'!$D$1),COUNTIF($A$2:$A390,'Attestation à imprimer'!$D$1),"")</f>
      </c>
    </row>
    <row r="391" spans="1:6" x14ac:dyDescent="0.25">
      <c r="A391" s="7"/>
      <c r="B391" s="7"/>
      <c r="C391" s="7"/>
      <c r="D391" s="7"/>
      <c r="E391" s="16"/>
      <c r="F391" s="15">
        <f>IF(AND($A391&lt;&gt;"",$A391='Attestation à imprimer'!$D$1),COUNTIF($A$2:$A391,'Attestation à imprimer'!$D$1),"")</f>
      </c>
    </row>
    <row r="392" spans="1:6" x14ac:dyDescent="0.25">
      <c r="A392" s="7"/>
      <c r="B392" s="7"/>
      <c r="C392" s="7"/>
      <c r="D392" s="7"/>
      <c r="E392" s="16"/>
      <c r="F392" s="15">
        <f>IF(AND($A392&lt;&gt;"",$A392='Attestation à imprimer'!$D$1),COUNTIF($A$2:$A392,'Attestation à imprimer'!$D$1),"")</f>
      </c>
    </row>
    <row r="393" spans="1:6" x14ac:dyDescent="0.25">
      <c r="A393" s="7"/>
      <c r="B393" s="7"/>
      <c r="C393" s="7"/>
      <c r="D393" s="7"/>
      <c r="E393" s="16"/>
      <c r="F393" s="15">
        <f>IF(AND($A393&lt;&gt;"",$A393='Attestation à imprimer'!$D$1),COUNTIF($A$2:$A393,'Attestation à imprimer'!$D$1),"")</f>
      </c>
    </row>
    <row r="394" spans="1:6" x14ac:dyDescent="0.25">
      <c r="A394" s="7"/>
      <c r="B394" s="7"/>
      <c r="C394" s="7"/>
      <c r="D394" s="7"/>
      <c r="E394" s="16"/>
      <c r="F394" s="15">
        <f>IF(AND($A394&lt;&gt;"",$A394='Attestation à imprimer'!$D$1),COUNTIF($A$2:$A394,'Attestation à imprimer'!$D$1),"")</f>
      </c>
    </row>
    <row r="395" spans="1:6" x14ac:dyDescent="0.25">
      <c r="A395" s="7"/>
      <c r="B395" s="7"/>
      <c r="C395" s="7"/>
      <c r="D395" s="7"/>
      <c r="E395" s="16"/>
      <c r="F395" s="15">
        <f>IF(AND($A395&lt;&gt;"",$A395='Attestation à imprimer'!$D$1),COUNTIF($A$2:$A395,'Attestation à imprimer'!$D$1),"")</f>
      </c>
    </row>
    <row r="396" spans="1:6" x14ac:dyDescent="0.25">
      <c r="A396" s="7"/>
      <c r="B396" s="7"/>
      <c r="C396" s="7"/>
      <c r="D396" s="7"/>
      <c r="E396" s="16"/>
      <c r="F396" s="15">
        <f>IF(AND($A396&lt;&gt;"",$A396='Attestation à imprimer'!$D$1),COUNTIF($A$2:$A396,'Attestation à imprimer'!$D$1),"")</f>
      </c>
    </row>
    <row r="397" spans="1:6" x14ac:dyDescent="0.25">
      <c r="A397" s="7"/>
      <c r="B397" s="7"/>
      <c r="C397" s="7"/>
      <c r="D397" s="7"/>
      <c r="E397" s="16"/>
      <c r="F397" s="15">
        <f>IF(AND($A397&lt;&gt;"",$A397='Attestation à imprimer'!$D$1),COUNTIF($A$2:$A397,'Attestation à imprimer'!$D$1),"")</f>
      </c>
    </row>
    <row r="398" spans="1:6" x14ac:dyDescent="0.25">
      <c r="A398" s="7"/>
      <c r="B398" s="7"/>
      <c r="C398" s="7"/>
      <c r="D398" s="7"/>
      <c r="E398" s="16"/>
      <c r="F398" s="15">
        <f>IF(AND($A398&lt;&gt;"",$A398='Attestation à imprimer'!$D$1),COUNTIF($A$2:$A398,'Attestation à imprimer'!$D$1),"")</f>
      </c>
    </row>
    <row r="399" spans="1:6" x14ac:dyDescent="0.25">
      <c r="A399" s="7"/>
      <c r="B399" s="7"/>
      <c r="C399" s="7"/>
      <c r="D399" s="7"/>
      <c r="E399" s="16"/>
      <c r="F399" s="15">
        <f>IF(AND($A399&lt;&gt;"",$A399='Attestation à imprimer'!$D$1),COUNTIF($A$2:$A399,'Attestation à imprimer'!$D$1),"")</f>
      </c>
    </row>
    <row r="400" spans="1:6" x14ac:dyDescent="0.25">
      <c r="A400" s="7"/>
      <c r="B400" s="7"/>
      <c r="C400" s="7"/>
      <c r="D400" s="7"/>
      <c r="E400" s="16"/>
      <c r="F400" s="15">
        <f>IF(AND($A400&lt;&gt;"",$A400='Attestation à imprimer'!$D$1),COUNTIF($A$2:$A400,'Attestation à imprimer'!$D$1),"")</f>
      </c>
    </row>
    <row r="401" spans="1:6" x14ac:dyDescent="0.25">
      <c r="A401" s="7"/>
      <c r="B401" s="7"/>
      <c r="C401" s="7"/>
      <c r="D401" s="7"/>
      <c r="E401" s="16"/>
      <c r="F401" s="15">
        <f>IF(AND($A401&lt;&gt;"",$A401='Attestation à imprimer'!$D$1),COUNTIF($A$2:$A401,'Attestation à imprimer'!$D$1),"")</f>
      </c>
    </row>
  </sheetData>
  <sheetProtection sheet="1" formatColumns="0" formatRows="0" autoFilter="0"/>
  <autoFilter ref="A1:F1"/>
  <dataValidations count="5">
    <dataValidation type="list" allowBlank="1" showErrorMessage="1" errorStyle="warning" errorTitle="Attestation" error="Ce n° n'existe pas dans l'onglet Attestations." sqref="A2:A401">
      <formula1>Attestations!$A$2:$A$101</formula1>
    </dataValidation>
    <dataValidation type="list" allowBlank="1" sqref="B2:B401">
      <formula1>Listes!$A$2:$A$11</formula1>
    </dataValidation>
    <dataValidation type="list" allowBlank="1" sqref="C2:C401">
      <formula1>Listes!$B$2:$B$14</formula1>
    </dataValidation>
    <dataValidation type="list" allowBlank="1" sqref="D2:D401">
      <formula1>Listes!$C$2:$C$20</formula1>
    </dataValidation>
    <dataValidation type="decimal" allowBlank="1" showErrorMessage="1" errorStyle="stop" errorTitle="Répartition" error="Pourcentage entre 0 et 100 (tapez 91 pour 91 %)." sqref="E2:E401">
      <formula1>0</formula1>
      <formula2>100</formula2>
    </dataValidation>
  </dataValidations>
  <pageMargins left="0.7" right="0.7" top="0.75" bottom="0.75" header="0.3" footer="0.3"/>
  <pageSetup orientation="portrait" horizontalDpi="4294967295" verticalDpi="4294967295" scale="100" fitToWidth="1" fitToHeight="1"/>
  <headerFooter>
    <oddFooter>&amp;LAttestation de valorisation - modèle Roméo Labs, romeolabs.app (CC BY 4.0)&amp;CPage &amp;P / &amp;N&amp;RSuivi terrain : tryromeo.com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A2230"/>
    <pageSetUpPr fitToPage="1"/>
  </sheetPr>
  <dimension ref="A1:J50"/>
  <sheetViews>
    <sheetView workbookViewId="0" showGridLines="0"/>
  </sheetViews>
  <sheetFormatPr defaultRowHeight="15" outlineLevelRow="0" outlineLevelCol="0" x14ac:dyDescent="55"/>
  <cols>
    <col min="1" max="1" width="5" customWidth="1"/>
    <col min="2" max="3" width="16" customWidth="1"/>
    <col min="4" max="4" width="12" customWidth="1"/>
    <col min="5" max="5" width="6" customWidth="1"/>
    <col min="6" max="6" width="20" customWidth="1"/>
    <col min="7" max="7" width="16" customWidth="1"/>
    <col min="10" max="10" width="9" hidden="1" customWidth="1"/>
    <col min="11" max="11" width="9" hidden="1" customWidth="1"/>
    <col min="12" max="12" width="9" hidden="1" customWidth="1"/>
  </cols>
  <sheetData>
    <row r="1" ht="22" customHeight="1" spans="1:10" x14ac:dyDescent="0.25">
      <c r="A1" s="17" t="s">
        <v>128</v>
      </c>
      <c r="B1" s="17"/>
      <c r="C1" s="17"/>
      <c r="D1" s="18" t="s">
        <v>94</v>
      </c>
      <c r="E1" s="18"/>
      <c r="F1" s="19">
        <f>IF($D$1="","Choisissez un n° dans la liste",IF($J$1="","N° absent de l'onglet Attestations",INDEX(Attestations!$W$2:$W$101,$J$1)&amp;IF($J$3&gt;8,". "&amp;$J$3&amp;" lignes de destination : seules 8 s'impriment","")))</f>
      </c>
      <c r="G1" s="19"/>
      <c r="H1" s="19"/>
      <c r="J1" s="20">
        <f>IF($D$1="","",IFERROR(MATCH($D$1,Attestations!$A$2:$A$101,0),""))</f>
      </c>
    </row>
    <row r="2" ht="30" customHeight="1" spans="1:10" x14ac:dyDescent="0.25">
      <c r="A2" s="21" t="s">
        <v>129</v>
      </c>
      <c r="B2" s="21"/>
      <c r="C2" s="21"/>
      <c r="D2" s="21"/>
      <c r="E2" s="21"/>
      <c r="F2" s="21"/>
      <c r="G2" s="21"/>
      <c r="H2" s="21"/>
      <c r="J2" s="20">
        <f>IF($J$1="","",IFERROR(MATCH(INDEX(Attestations!$B$2:$B$101,$J$1),Clients!$A$2:$A$201,0),""))</f>
      </c>
    </row>
    <row r="3" ht="26" customHeight="1" spans="1:10" x14ac:dyDescent="0.25">
      <c r="A3" s="22" t="s">
        <v>130</v>
      </c>
      <c r="B3" s="22"/>
      <c r="C3" s="22"/>
      <c r="D3" s="22"/>
      <c r="E3" s="22"/>
      <c r="F3" s="22"/>
      <c r="G3" s="22"/>
      <c r="H3" s="22"/>
      <c r="J3" s="20">
        <f>IF($D$1="",0,COUNTIF(Destinations!$A$2:$A$401,$D$1))</f>
      </c>
    </row>
    <row r="4" spans="1:8" x14ac:dyDescent="0.25">
      <c r="A4" s="23" t="s">
        <v>131</v>
      </c>
      <c r="B4" s="23"/>
      <c r="C4" s="23"/>
      <c r="D4" s="23"/>
      <c r="E4" s="23"/>
      <c r="F4" s="23"/>
      <c r="G4" s="23"/>
      <c r="H4" s="23"/>
    </row>
    <row r="5" ht="16" customHeight="1" spans="1:8" x14ac:dyDescent="0.25">
      <c r="A5" s="24">
        <f>"Attestation n° : "&amp;$D$1</f>
      </c>
      <c r="B5" s="24"/>
      <c r="C5" s="24"/>
      <c r="D5" s="24"/>
      <c r="E5" s="25">
        <f>"Année : "&amp;'Émetteur'!$B$3</f>
      </c>
      <c r="F5" s="25"/>
      <c r="G5" s="25"/>
      <c r="H5" s="25"/>
    </row>
    <row r="6" ht="16" customHeight="1" spans="1:8" x14ac:dyDescent="0.25">
      <c r="A6" s="26" t="s">
        <v>132</v>
      </c>
      <c r="B6" s="26"/>
      <c r="C6" s="26"/>
      <c r="D6" s="26"/>
      <c r="E6" s="26"/>
      <c r="F6" s="26"/>
      <c r="G6" s="26"/>
      <c r="H6" s="26"/>
    </row>
    <row r="7" spans="1:8" x14ac:dyDescent="0.25">
      <c r="A7" s="27">
        <f>"Raison sociale : "&amp;'Émetteur'!$B$4</f>
      </c>
      <c r="B7" s="27"/>
      <c r="C7" s="27"/>
      <c r="D7" s="27"/>
      <c r="E7" s="28">
        <f>IF(LEFT('Émetteur'!$B$10,5)="Explo","☒","☐")</f>
      </c>
      <c r="F7" s="29" t="s">
        <v>133</v>
      </c>
      <c r="G7" s="29"/>
      <c r="H7" s="29"/>
    </row>
    <row r="8" ht="24" customHeight="1" spans="1:8" x14ac:dyDescent="0.25">
      <c r="A8" s="27">
        <f>"Adresse : "&amp;'Émetteur'!$B$5</f>
      </c>
      <c r="B8" s="27"/>
      <c r="C8" s="27"/>
      <c r="D8" s="27"/>
      <c r="E8" s="30" t="s">
        <v>134</v>
      </c>
      <c r="H8" s="31"/>
    </row>
    <row r="9" ht="36" customHeight="1" spans="1:8" x14ac:dyDescent="0.25">
      <c r="A9" s="27">
        <f>"N° SIRET : "&amp;'Émetteur'!$B$6</f>
      </c>
      <c r="B9" s="27"/>
      <c r="C9" s="27"/>
      <c r="D9" s="27"/>
      <c r="E9" s="28">
        <f>IF(LEFT('Émetteur'!$B$10,5)="Inter","☒","☐")</f>
      </c>
      <c r="F9" s="29" t="s">
        <v>135</v>
      </c>
      <c r="G9" s="29"/>
      <c r="H9" s="29"/>
    </row>
    <row r="10" spans="1:8" x14ac:dyDescent="0.25">
      <c r="A10" s="27">
        <f>"Tél : "&amp;'Émetteur'!$B$7</f>
      </c>
      <c r="B10" s="27"/>
      <c r="C10" s="27"/>
      <c r="D10" s="27"/>
      <c r="E10" s="30" t="s">
        <v>136</v>
      </c>
      <c r="F10" s="29">
        <f>"Récépissé n° : "&amp;'Émetteur'!$B$11</f>
      </c>
      <c r="G10" s="29"/>
      <c r="H10" s="29"/>
    </row>
    <row r="11" spans="1:8" x14ac:dyDescent="0.25">
      <c r="A11" s="27">
        <f>"Mél ou Fax : "&amp;'Émetteur'!$B$8</f>
      </c>
      <c r="B11" s="27"/>
      <c r="C11" s="27"/>
      <c r="D11" s="27"/>
      <c r="E11" s="30"/>
      <c r="F11" s="29">
        <f>"Département : "&amp;'Émetteur'!$B$12</f>
      </c>
      <c r="G11" s="29"/>
      <c r="H11" s="29"/>
    </row>
    <row r="12" ht="24" customHeight="1" spans="1:8" x14ac:dyDescent="0.25">
      <c r="A12" s="27">
        <f>"Personne à contacter : "&amp;'Émetteur'!$B$9</f>
      </c>
      <c r="B12" s="27"/>
      <c r="C12" s="27"/>
      <c r="D12" s="27"/>
      <c r="E12" s="30"/>
      <c r="F12" s="29">
        <f>"Type d'activité déclarée en préfecture : "&amp;'Émetteur'!$B$13</f>
      </c>
      <c r="G12" s="29"/>
      <c r="H12" s="29"/>
    </row>
    <row r="13" spans="1:8" x14ac:dyDescent="0.25">
      <c r="A13" s="32"/>
      <c r="E13" s="30"/>
      <c r="F13" s="20" t="s">
        <v>137</v>
      </c>
      <c r="G13" s="20"/>
      <c r="H13" s="33">
        <f>IF('Émetteur'!$B$14="","",'Émetteur'!$B$14)</f>
      </c>
    </row>
    <row r="14" ht="16" customHeight="1" spans="1:8" x14ac:dyDescent="0.25">
      <c r="A14" s="26" t="s">
        <v>138</v>
      </c>
      <c r="B14" s="26"/>
      <c r="C14" s="26"/>
      <c r="D14" s="26"/>
      <c r="E14" s="26"/>
      <c r="F14" s="26"/>
      <c r="G14" s="26"/>
      <c r="H14" s="26"/>
    </row>
    <row r="15" spans="1:8" x14ac:dyDescent="0.25">
      <c r="A15" s="27">
        <f>"Nom : "&amp;IF($J$2="","",INDEX(Clients!$A$2:$A$201,$J$2)&amp;"")</f>
      </c>
      <c r="B15" s="27"/>
      <c r="C15" s="27"/>
      <c r="D15" s="27"/>
      <c r="E15" s="28">
        <f>IF(IF($J$2="","",INDEX(Clients!$G$2:$G$201,$J$2)&amp;"")="Producteur du déchet","☒","☐")</f>
      </c>
      <c r="F15" s="29" t="s">
        <v>64</v>
      </c>
      <c r="G15" s="29"/>
      <c r="H15" s="29"/>
    </row>
    <row r="16" ht="24" customHeight="1" spans="1:8" x14ac:dyDescent="0.25">
      <c r="A16" s="27">
        <f>"Adresse : "&amp;IF($J$2="","",INDEX(Clients!$B$2:$B$201,$J$2)&amp;"")</f>
      </c>
      <c r="B16" s="27"/>
      <c r="C16" s="27"/>
      <c r="D16" s="27"/>
      <c r="E16" s="30" t="s">
        <v>134</v>
      </c>
      <c r="H16" s="31"/>
    </row>
    <row r="17" ht="26" customHeight="1" spans="1:8" x14ac:dyDescent="0.25">
      <c r="A17" s="27">
        <f>"N° SIRET : "&amp;IF($J$2="","",INDEX(Clients!$C$2:$C$201,$J$2)&amp;"")</f>
      </c>
      <c r="B17" s="27"/>
      <c r="C17" s="27"/>
      <c r="D17" s="27"/>
      <c r="E17" s="28">
        <f>IF(IF($J$2="","",INDEX(Clients!$G$2:$G$201,$J$2)&amp;"")="Détenteur du déchet","☒","☐")</f>
      </c>
      <c r="F17" s="29" t="s">
        <v>139</v>
      </c>
      <c r="G17" s="29"/>
      <c r="H17" s="29"/>
    </row>
    <row r="18" spans="1:8" x14ac:dyDescent="0.25">
      <c r="A18" s="27">
        <f>"Tél : "&amp;IF($J$2="","",INDEX(Clients!$D$2:$D$201,$J$2)&amp;"")</f>
      </c>
      <c r="B18" s="27"/>
      <c r="C18" s="27"/>
      <c r="D18" s="27"/>
      <c r="H18" s="31"/>
    </row>
    <row r="19" spans="1:8" x14ac:dyDescent="0.25">
      <c r="A19" s="27">
        <f>"Mél ou Fax : "&amp;IF($J$2="","",INDEX(Clients!$E$2:$E$201,$J$2)&amp;"")</f>
      </c>
      <c r="B19" s="27"/>
      <c r="C19" s="27"/>
      <c r="D19" s="27"/>
      <c r="H19" s="31"/>
    </row>
    <row r="20" spans="1:8" x14ac:dyDescent="0.25">
      <c r="A20" s="27">
        <f>"Personne à contacter : "&amp;IF($J$2="","",INDEX(Clients!$F$2:$F$201,$J$2)&amp;"")</f>
      </c>
      <c r="B20" s="27"/>
      <c r="C20" s="27"/>
      <c r="D20" s="27"/>
      <c r="H20" s="31"/>
    </row>
    <row r="21" ht="16" customHeight="1" spans="1:8" x14ac:dyDescent="0.25">
      <c r="A21" s="26" t="s">
        <v>140</v>
      </c>
      <c r="B21" s="26"/>
      <c r="C21" s="26"/>
      <c r="D21" s="26"/>
      <c r="E21" s="26"/>
      <c r="F21" s="26"/>
      <c r="G21" s="26"/>
      <c r="H21" s="26"/>
    </row>
    <row r="22" ht="18" customHeight="1" spans="1:8" x14ac:dyDescent="0.25">
      <c r="A22" s="34">
        <f>"3.A   Dénomination usuelle des déchets : "&amp;IF($J$1="","",IF(INDEX(Attestations!$C$2:$C$101,$J$1)="","",INDEX(Attestations!$C$2:$C$101,$J$1)))</f>
      </c>
      <c r="B22" s="34"/>
      <c r="C22" s="34"/>
      <c r="D22" s="34"/>
      <c r="E22" s="34"/>
      <c r="F22" s="34"/>
      <c r="G22" s="34"/>
      <c r="H22" s="34"/>
    </row>
    <row r="23" spans="1:8" x14ac:dyDescent="0.25">
      <c r="A23" s="27">
        <f>"3.B   "&amp;IF(IF($J$1="","",IF(INDEX(Attestations!$D$2:$D$101,$J$1)="","",INDEX(Attestations!$D$2:$D$101,$J$1)))="Triés","☒","☐")&amp;"  Triés (un seul des 8 flux principaux de déchets - cocher la case correspondante en 3.D)"</f>
      </c>
      <c r="B23" s="27"/>
      <c r="C23" s="27"/>
      <c r="D23" s="27"/>
      <c r="E23" s="30" t="s">
        <v>141</v>
      </c>
      <c r="F23" s="20" t="s">
        <v>142</v>
      </c>
      <c r="G23" s="20"/>
      <c r="H23" s="35">
        <f>IF(IF($J$1="","",IF(INDEX(Attestations!$E$2:$E$101,$J$1)="","",INDEX(Attestations!$E$2:$E$101,$J$1)))="Oui","☒","☐")</f>
      </c>
    </row>
    <row r="24" spans="1:8" x14ac:dyDescent="0.25">
      <c r="A24" s="27"/>
      <c r="B24" s="27"/>
      <c r="C24" s="27"/>
      <c r="D24" s="27"/>
      <c r="E24" s="30"/>
      <c r="F24" s="20" t="s">
        <v>143</v>
      </c>
      <c r="G24" s="20"/>
      <c r="H24" s="35">
        <f>IF(IF($J$1="","",IF(INDEX(Attestations!$F$2:$F$101,$J$1)="","",INDEX(Attestations!$F$2:$F$101,$J$1)))="Oui","☒","☐")</f>
      </c>
    </row>
    <row r="25" spans="1:8" x14ac:dyDescent="0.25">
      <c r="A25" s="27"/>
      <c r="B25" s="27"/>
      <c r="C25" s="27"/>
      <c r="D25" s="27"/>
      <c r="E25" s="30"/>
      <c r="F25" s="20" t="s">
        <v>144</v>
      </c>
      <c r="G25" s="20"/>
      <c r="H25" s="35">
        <f>IF(IF($J$1="","",IF(INDEX(Attestations!$G$2:$G$101,$J$1)="","",INDEX(Attestations!$G$2:$G$101,$J$1)))="Oui","☒","☐")</f>
      </c>
    </row>
    <row r="26" spans="1:8" x14ac:dyDescent="0.25">
      <c r="A26" s="27">
        <f>"3.C   "&amp;IF(IF($J$1="","",IF(INDEX(Attestations!$D$2:$D$101,$J$1)="","",INDEX(Attestations!$D$2:$D$101,$J$1)))="Collectés conjointement","☒","☐")&amp;"  Collectés conjointement (deux flux ou plus de déchets, sauf plâtre (interdit)- cocher les cases correspondantes en 3.D)"</f>
      </c>
      <c r="B26" s="27"/>
      <c r="C26" s="27"/>
      <c r="D26" s="27"/>
      <c r="E26" s="30"/>
      <c r="F26" s="20" t="s">
        <v>145</v>
      </c>
      <c r="G26" s="20"/>
      <c r="H26" s="35">
        <f>IF(IF($J$1="","",IF(INDEX(Attestations!$H$2:$H$101,$J$1)="","",INDEX(Attestations!$H$2:$H$101,$J$1)))="Oui","☒","☐")</f>
      </c>
    </row>
    <row r="27" spans="1:8" x14ac:dyDescent="0.25">
      <c r="A27" s="27"/>
      <c r="B27" s="27"/>
      <c r="C27" s="27"/>
      <c r="D27" s="27"/>
      <c r="E27" s="30"/>
      <c r="F27" s="20" t="s">
        <v>146</v>
      </c>
      <c r="G27" s="20"/>
      <c r="H27" s="35">
        <f>IF(IF($J$1="","",IF(INDEX(Attestations!$I$2:$I$101,$J$1)="","",INDEX(Attestations!$I$2:$I$101,$J$1)))="Oui","☒","☐")</f>
      </c>
    </row>
    <row r="28" spans="1:8" x14ac:dyDescent="0.25">
      <c r="A28" s="27"/>
      <c r="B28" s="27"/>
      <c r="C28" s="27"/>
      <c r="D28" s="27"/>
      <c r="E28" s="30"/>
      <c r="F28" s="20" t="s">
        <v>147</v>
      </c>
      <c r="G28" s="20"/>
      <c r="H28" s="35">
        <f>IF(IF($J$1="","",IF(INDEX(Attestations!$J$2:$J$101,$J$1)="","",INDEX(Attestations!$J$2:$J$101,$J$1)))="Oui","☒","☐")</f>
      </c>
    </row>
    <row r="29" spans="1:8" x14ac:dyDescent="0.25">
      <c r="A29" s="27"/>
      <c r="B29" s="27"/>
      <c r="C29" s="27"/>
      <c r="D29" s="27"/>
      <c r="E29" s="30"/>
      <c r="F29" s="20" t="s">
        <v>148</v>
      </c>
      <c r="G29" s="20"/>
      <c r="H29" s="35">
        <f>IF(IF($J$1="","",IF(INDEX(Attestations!$K$2:$K$101,$J$1)="","",INDEX(Attestations!$K$2:$K$101,$J$1)))="Oui","☒","☐")</f>
      </c>
    </row>
    <row r="30" spans="1:8" x14ac:dyDescent="0.25">
      <c r="A30" s="27" t="s">
        <v>2</v>
      </c>
      <c r="B30" s="27"/>
      <c r="C30" s="27"/>
      <c r="D30" s="27"/>
      <c r="E30" s="30"/>
      <c r="F30" s="20" t="s">
        <v>149</v>
      </c>
      <c r="G30" s="20"/>
      <c r="H30" s="35">
        <f>IF(IF($J$1="","",IF(INDEX(Attestations!$L$2:$L$101,$J$1)="","",INDEX(Attestations!$L$2:$L$101,$J$1)))="Oui","☒","☐")</f>
      </c>
    </row>
    <row r="31" ht="16" customHeight="1" spans="1:8" x14ac:dyDescent="0.25">
      <c r="A31" s="26" t="s">
        <v>150</v>
      </c>
      <c r="B31" s="26"/>
      <c r="C31" s="26"/>
      <c r="D31" s="26"/>
      <c r="E31" s="26"/>
      <c r="F31" s="26"/>
      <c r="G31" s="26"/>
      <c r="H31" s="26"/>
    </row>
    <row r="32" spans="1:8" x14ac:dyDescent="0.25">
      <c r="A32" s="32"/>
      <c r="E32" s="29" t="s">
        <v>151</v>
      </c>
      <c r="F32" s="29"/>
      <c r="G32" s="29"/>
      <c r="H32" s="29"/>
    </row>
    <row r="33" spans="1:8" x14ac:dyDescent="0.25">
      <c r="A33" s="36" t="s">
        <v>152</v>
      </c>
      <c r="B33" s="20">
        <f>IF(IF($J$1="","",IF(INDEX(Attestations!$M$2:$M$101,$J$1)="","",INDEX(Attestations!$M$2:$M$101,$J$1)))&lt;&gt;"","☒","☐")&amp;"  Collectées/réceptionnées"</f>
      </c>
      <c r="C33" s="20"/>
      <c r="D33" s="37">
        <f>IF($J$1="","",IF(INDEX(Attestations!$M$2:$M$101,$J$1)="","",INDEX(Attestations!$M$2:$M$101,$J$1)))</f>
      </c>
      <c r="E33" s="29">
        <f>IF(IF($J$1="","",IF(INDEX(Attestations!$N$2:$N$101,$J$1)="","",INDEX(Attestations!$N$2:$N$101,$J$1)))="Pesées","☒","☐")&amp;"  Quantités pesées   ou   "&amp;IF(IF($J$1="","",IF(INDEX(Attestations!$N$2:$N$101,$J$1)="","",INDEX(Attestations!$N$2:$N$101,$J$1)))="Estimées","☒","☐")&amp;"  Quantités estimées"</f>
      </c>
      <c r="F33" s="29"/>
      <c r="G33" s="29"/>
      <c r="H33" s="29"/>
    </row>
    <row r="34" ht="48" customHeight="1" spans="1:8" x14ac:dyDescent="0.25">
      <c r="A34" s="36" t="s">
        <v>153</v>
      </c>
      <c r="B34" s="20">
        <f>IF(ISNUMBER(FIND("4.B",IF($J$1="","",IF(INDEX(Attestations!$O$2:$O$101,$J$1)="","",INDEX(Attestations!$O$2:$O$101,$J$1))))),"☒","☐")&amp;"  Transférées pour valorisation matière ou, pour les résidus de tri, pour valorisation énergétique ou élimination"</f>
      </c>
      <c r="C34" s="20"/>
      <c r="D34" s="37">
        <f>IF($J$1="","",IF(INDEX(Attestations!$P$2:$P$101,$J$1)="","",INDEX(Attestations!$P$2:$P$101,$J$1)))</f>
      </c>
      <c r="E34" s="29">
        <f>IF(IF($J$1="","",IF(INDEX(Attestations!$Q$2:$Q$101,$J$1)="","",INDEX(Attestations!$Q$2:$Q$101,$J$1)))="Pesées","☒","☐")&amp;"  Quantités pesées   ou   "&amp;IF(IF($J$1="","",IF(INDEX(Attestations!$Q$2:$Q$101,$J$1)="","",INDEX(Attestations!$Q$2:$Q$101,$J$1)))="Estimées","☒","☐")&amp;"  Quantités estimées"</f>
      </c>
      <c r="F34" s="29"/>
      <c r="G34" s="29"/>
      <c r="H34" s="29"/>
    </row>
    <row r="35" spans="1:8" x14ac:dyDescent="0.25">
      <c r="A35" s="36" t="s">
        <v>154</v>
      </c>
      <c r="B35" s="20">
        <f>IF(ISNUMBER(FIND("4.C",IF($J$1="","",IF(INDEX(Attestations!$O$2:$O$101,$J$1)="","",INDEX(Attestations!$O$2:$O$101,$J$1))))),"☒","☐")&amp;"  Valorisées"</f>
      </c>
      <c r="C35" s="20"/>
      <c r="D35" s="37"/>
      <c r="E35" s="29"/>
      <c r="F35" s="29"/>
      <c r="G35" s="29"/>
      <c r="H35" s="29"/>
    </row>
    <row r="36" spans="1:8" x14ac:dyDescent="0.25">
      <c r="A36" s="36" t="s">
        <v>155</v>
      </c>
      <c r="B36" s="20">
        <f>IF(IF($J$1="","",IF(INDEX(Attestations!$R$2:$R$101,$J$1)="","",INDEX(Attestations!$R$2:$R$101,$J$1)))&lt;&gt;"","☒","☐")&amp;"  Pertes et freinte"</f>
      </c>
      <c r="C36" s="20"/>
      <c r="D36" s="37">
        <f>IF($J$1="","",IF(INDEX(Attestations!$R$2:$R$101,$J$1)="","",INDEX(Attestations!$R$2:$R$101,$J$1)))</f>
      </c>
      <c r="E36" s="29">
        <f>IF(IF($J$1="","",IF(INDEX(Attestations!$S$2:$S$101,$J$1)="","",INDEX(Attestations!$S$2:$S$101,$J$1)))="Pesées","☒","☐")&amp;"  Quantités pesées   ou   "&amp;IF(IF($J$1="","",IF(INDEX(Attestations!$S$2:$S$101,$J$1)="","",INDEX(Attestations!$S$2:$S$101,$J$1)))="Estimées","☒","☐")&amp;"  Quantités estimées"</f>
      </c>
      <c r="F36" s="29"/>
      <c r="G36" s="29"/>
      <c r="H36" s="29"/>
    </row>
    <row r="37" ht="16" customHeight="1" spans="1:8" x14ac:dyDescent="0.25">
      <c r="A37" s="26" t="s">
        <v>156</v>
      </c>
      <c r="B37" s="26"/>
      <c r="C37" s="26"/>
      <c r="D37" s="26"/>
      <c r="E37" s="26"/>
      <c r="F37" s="26"/>
      <c r="G37" s="26"/>
      <c r="H37" s="26"/>
    </row>
    <row r="38" ht="66" customHeight="1" spans="1:8" x14ac:dyDescent="0.25">
      <c r="A38" s="38" t="s">
        <v>157</v>
      </c>
      <c r="B38" s="38"/>
      <c r="C38" s="38"/>
      <c r="D38" s="38"/>
      <c r="E38" s="38"/>
      <c r="F38" s="38"/>
      <c r="G38" s="38"/>
      <c r="H38" s="38"/>
    </row>
    <row r="39" ht="36" customHeight="1" spans="1:8" x14ac:dyDescent="0.25">
      <c r="A39" s="39" t="s">
        <v>107</v>
      </c>
      <c r="B39" s="39"/>
      <c r="C39" s="39" t="s">
        <v>108</v>
      </c>
      <c r="D39" s="39"/>
      <c r="E39" s="39" t="s">
        <v>158</v>
      </c>
      <c r="F39" s="39"/>
      <c r="G39" s="40" t="s">
        <v>110</v>
      </c>
      <c r="H39" s="40"/>
    </row>
    <row r="40" ht="24" customHeight="1" spans="1:8" x14ac:dyDescent="0.25">
      <c r="A40" s="41">
        <f>IFERROR(INDEX(Destinations!$B$2:$B$401,MATCH(1,Destinations!$F$2:$F$401,0)),"")&amp;""</f>
      </c>
      <c r="B40" s="41"/>
      <c r="C40" s="41">
        <f>IFERROR(INDEX(Destinations!$C$2:$C$401,MATCH(1,Destinations!$F$2:$F$401,0)),"")&amp;""</f>
      </c>
      <c r="D40" s="41"/>
      <c r="E40" s="41">
        <f>IFERROR(INDEX(Destinations!$D$2:$D$401,MATCH(1,Destinations!$F$2:$F$401,0)),"")&amp;""</f>
      </c>
      <c r="F40" s="41"/>
      <c r="G40" s="42">
        <f>IFERROR(INDEX(Destinations!$E$2:$E$401,MATCH(1,Destinations!$F$2:$F$401,0)),"")</f>
      </c>
      <c r="H40" s="42"/>
    </row>
    <row r="41" ht="24" customHeight="1" spans="1:8" x14ac:dyDescent="0.25">
      <c r="A41" s="41">
        <f>IFERROR(INDEX(Destinations!$B$2:$B$401,MATCH(2,Destinations!$F$2:$F$401,0)),"")&amp;""</f>
      </c>
      <c r="B41" s="41"/>
      <c r="C41" s="41">
        <f>IFERROR(INDEX(Destinations!$C$2:$C$401,MATCH(2,Destinations!$F$2:$F$401,0)),"")&amp;""</f>
      </c>
      <c r="D41" s="41"/>
      <c r="E41" s="41">
        <f>IFERROR(INDEX(Destinations!$D$2:$D$401,MATCH(2,Destinations!$F$2:$F$401,0)),"")&amp;""</f>
      </c>
      <c r="F41" s="41"/>
      <c r="G41" s="42">
        <f>IFERROR(INDEX(Destinations!$E$2:$E$401,MATCH(2,Destinations!$F$2:$F$401,0)),"")</f>
      </c>
      <c r="H41" s="42"/>
    </row>
    <row r="42" ht="24" customHeight="1" spans="1:8" x14ac:dyDescent="0.25">
      <c r="A42" s="41">
        <f>IFERROR(INDEX(Destinations!$B$2:$B$401,MATCH(3,Destinations!$F$2:$F$401,0)),"")&amp;""</f>
      </c>
      <c r="B42" s="41"/>
      <c r="C42" s="41">
        <f>IFERROR(INDEX(Destinations!$C$2:$C$401,MATCH(3,Destinations!$F$2:$F$401,0)),"")&amp;""</f>
      </c>
      <c r="D42" s="41"/>
      <c r="E42" s="41">
        <f>IFERROR(INDEX(Destinations!$D$2:$D$401,MATCH(3,Destinations!$F$2:$F$401,0)),"")&amp;""</f>
      </c>
      <c r="F42" s="41"/>
      <c r="G42" s="42">
        <f>IFERROR(INDEX(Destinations!$E$2:$E$401,MATCH(3,Destinations!$F$2:$F$401,0)),"")</f>
      </c>
      <c r="H42" s="42"/>
    </row>
    <row r="43" ht="24" customHeight="1" spans="1:8" x14ac:dyDescent="0.25">
      <c r="A43" s="41">
        <f>IFERROR(INDEX(Destinations!$B$2:$B$401,MATCH(4,Destinations!$F$2:$F$401,0)),"")&amp;""</f>
      </c>
      <c r="B43" s="41"/>
      <c r="C43" s="41">
        <f>IFERROR(INDEX(Destinations!$C$2:$C$401,MATCH(4,Destinations!$F$2:$F$401,0)),"")&amp;""</f>
      </c>
      <c r="D43" s="41"/>
      <c r="E43" s="41">
        <f>IFERROR(INDEX(Destinations!$D$2:$D$401,MATCH(4,Destinations!$F$2:$F$401,0)),"")&amp;""</f>
      </c>
      <c r="F43" s="41"/>
      <c r="G43" s="42">
        <f>IFERROR(INDEX(Destinations!$E$2:$E$401,MATCH(4,Destinations!$F$2:$F$401,0)),"")</f>
      </c>
      <c r="H43" s="42"/>
    </row>
    <row r="44" ht="24" customHeight="1" spans="1:8" x14ac:dyDescent="0.25">
      <c r="A44" s="41">
        <f>IFERROR(INDEX(Destinations!$B$2:$B$401,MATCH(5,Destinations!$F$2:$F$401,0)),"")&amp;""</f>
      </c>
      <c r="B44" s="41"/>
      <c r="C44" s="41">
        <f>IFERROR(INDEX(Destinations!$C$2:$C$401,MATCH(5,Destinations!$F$2:$F$401,0)),"")&amp;""</f>
      </c>
      <c r="D44" s="41"/>
      <c r="E44" s="41">
        <f>IFERROR(INDEX(Destinations!$D$2:$D$401,MATCH(5,Destinations!$F$2:$F$401,0)),"")&amp;""</f>
      </c>
      <c r="F44" s="41"/>
      <c r="G44" s="42">
        <f>IFERROR(INDEX(Destinations!$E$2:$E$401,MATCH(5,Destinations!$F$2:$F$401,0)),"")</f>
      </c>
      <c r="H44" s="42"/>
    </row>
    <row r="45" ht="24" customHeight="1" spans="1:8" x14ac:dyDescent="0.25">
      <c r="A45" s="41">
        <f>IFERROR(INDEX(Destinations!$B$2:$B$401,MATCH(6,Destinations!$F$2:$F$401,0)),"")&amp;""</f>
      </c>
      <c r="B45" s="41"/>
      <c r="C45" s="41">
        <f>IFERROR(INDEX(Destinations!$C$2:$C$401,MATCH(6,Destinations!$F$2:$F$401,0)),"")&amp;""</f>
      </c>
      <c r="D45" s="41"/>
      <c r="E45" s="41">
        <f>IFERROR(INDEX(Destinations!$D$2:$D$401,MATCH(6,Destinations!$F$2:$F$401,0)),"")&amp;""</f>
      </c>
      <c r="F45" s="41"/>
      <c r="G45" s="42">
        <f>IFERROR(INDEX(Destinations!$E$2:$E$401,MATCH(6,Destinations!$F$2:$F$401,0)),"")</f>
      </c>
      <c r="H45" s="42"/>
    </row>
    <row r="46" ht="24" customHeight="1" spans="1:8" x14ac:dyDescent="0.25">
      <c r="A46" s="41">
        <f>IFERROR(INDEX(Destinations!$B$2:$B$401,MATCH(7,Destinations!$F$2:$F$401,0)),"")&amp;""</f>
      </c>
      <c r="B46" s="41"/>
      <c r="C46" s="41">
        <f>IFERROR(INDEX(Destinations!$C$2:$C$401,MATCH(7,Destinations!$F$2:$F$401,0)),"")&amp;""</f>
      </c>
      <c r="D46" s="41"/>
      <c r="E46" s="41">
        <f>IFERROR(INDEX(Destinations!$D$2:$D$401,MATCH(7,Destinations!$F$2:$F$401,0)),"")&amp;""</f>
      </c>
      <c r="F46" s="41"/>
      <c r="G46" s="42">
        <f>IFERROR(INDEX(Destinations!$E$2:$E$401,MATCH(7,Destinations!$F$2:$F$401,0)),"")</f>
      </c>
      <c r="H46" s="42"/>
    </row>
    <row r="47" ht="24" customHeight="1" spans="1:8" x14ac:dyDescent="0.25">
      <c r="A47" s="41">
        <f>IFERROR(INDEX(Destinations!$B$2:$B$401,MATCH(8,Destinations!$F$2:$F$401,0)),"")&amp;""</f>
      </c>
      <c r="B47" s="41"/>
      <c r="C47" s="41">
        <f>IFERROR(INDEX(Destinations!$C$2:$C$401,MATCH(8,Destinations!$F$2:$F$401,0)),"")&amp;""</f>
      </c>
      <c r="D47" s="41"/>
      <c r="E47" s="41">
        <f>IFERROR(INDEX(Destinations!$D$2:$D$401,MATCH(8,Destinations!$F$2:$F$401,0)),"")&amp;""</f>
      </c>
      <c r="F47" s="41"/>
      <c r="G47" s="42">
        <f>IFERROR(INDEX(Destinations!$E$2:$E$401,MATCH(8,Destinations!$F$2:$F$401,0)),"")</f>
      </c>
      <c r="H47" s="42"/>
    </row>
    <row r="48" ht="16" customHeight="1" spans="1:8" x14ac:dyDescent="0.25">
      <c r="A48" s="26" t="s">
        <v>159</v>
      </c>
      <c r="B48" s="26"/>
      <c r="C48" s="26"/>
      <c r="D48" s="26"/>
      <c r="E48" s="26"/>
      <c r="F48" s="26"/>
      <c r="G48" s="26"/>
      <c r="H48" s="26"/>
    </row>
    <row r="49" ht="18" customHeight="1" spans="1:8" x14ac:dyDescent="0.25">
      <c r="A49" s="27">
        <f>"Nom : "&amp;IF(IF($J$1="","",IF(INDEX(Attestations!$U$2:$U$101,$J$1)="","",INDEX(Attestations!$U$2:$U$101,$J$1)))="",'Émetteur'!$B$15,IF($J$1="","",IF(INDEX(Attestations!$U$2:$U$101,$J$1)="","",INDEX(Attestations!$U$2:$U$101,$J$1))))</f>
      </c>
      <c r="B49" s="27"/>
      <c r="C49" s="27"/>
      <c r="D49" s="43" t="s">
        <v>160</v>
      </c>
      <c r="E49" s="44">
        <f>IF($J$1="","",IF(INDEX(Attestations!$T$2:$T$101,$J$1)="","",INDEX(Attestations!$T$2:$T$101,$J$1)))</f>
      </c>
      <c r="F49" s="44"/>
      <c r="G49" s="29" t="s">
        <v>161</v>
      </c>
      <c r="H49" s="29"/>
    </row>
    <row r="50" ht="46" customHeight="1" spans="1:8" x14ac:dyDescent="0.25">
      <c r="A50" s="45" t="s">
        <v>2</v>
      </c>
      <c r="B50" s="45"/>
      <c r="C50" s="45"/>
      <c r="D50" s="45"/>
      <c r="E50" s="45"/>
      <c r="F50" s="45"/>
      <c r="G50" s="45"/>
      <c r="H50" s="45"/>
    </row>
  </sheetData>
  <sheetProtection sheet="1" formatColumns="0" formatRows="0" autoFilter="0"/>
  <mergeCells count="98">
    <mergeCell ref="A1:C1"/>
    <mergeCell ref="D1:E1"/>
    <mergeCell ref="F1:H1"/>
    <mergeCell ref="A2:H2"/>
    <mergeCell ref="A3:H3"/>
    <mergeCell ref="A4:H4"/>
    <mergeCell ref="A5:D5"/>
    <mergeCell ref="E5:H5"/>
    <mergeCell ref="A6:H6"/>
    <mergeCell ref="A7:D7"/>
    <mergeCell ref="F7:H7"/>
    <mergeCell ref="A8:D8"/>
    <mergeCell ref="A9:D9"/>
    <mergeCell ref="F9:H9"/>
    <mergeCell ref="A10:D10"/>
    <mergeCell ref="F10:H10"/>
    <mergeCell ref="A11:D11"/>
    <mergeCell ref="E10:E13"/>
    <mergeCell ref="F11:H11"/>
    <mergeCell ref="A12:D12"/>
    <mergeCell ref="F12:H12"/>
    <mergeCell ref="F13:G13"/>
    <mergeCell ref="A14:H14"/>
    <mergeCell ref="A15:D15"/>
    <mergeCell ref="F15:H15"/>
    <mergeCell ref="A16:D16"/>
    <mergeCell ref="A17:D17"/>
    <mergeCell ref="F17:H17"/>
    <mergeCell ref="A18:D18"/>
    <mergeCell ref="A19:D19"/>
    <mergeCell ref="A20:D20"/>
    <mergeCell ref="A21:H21"/>
    <mergeCell ref="A22:H22"/>
    <mergeCell ref="A23:D25"/>
    <mergeCell ref="F23:G23"/>
    <mergeCell ref="E23:E30"/>
    <mergeCell ref="F24:G24"/>
    <mergeCell ref="F25:G25"/>
    <mergeCell ref="A26:D29"/>
    <mergeCell ref="F26:G26"/>
    <mergeCell ref="F27:G27"/>
    <mergeCell ref="F28:G28"/>
    <mergeCell ref="F29:G29"/>
    <mergeCell ref="A30:D30"/>
    <mergeCell ref="F30:G30"/>
    <mergeCell ref="A31:H31"/>
    <mergeCell ref="E32:H32"/>
    <mergeCell ref="B33:C33"/>
    <mergeCell ref="E33:H33"/>
    <mergeCell ref="B34:C34"/>
    <mergeCell ref="E34:H35"/>
    <mergeCell ref="B35:C35"/>
    <mergeCell ref="D34:D35"/>
    <mergeCell ref="B36:C36"/>
    <mergeCell ref="E36:H36"/>
    <mergeCell ref="A37:H37"/>
    <mergeCell ref="A38:H38"/>
    <mergeCell ref="A39:B39"/>
    <mergeCell ref="C39:D39"/>
    <mergeCell ref="E39:F39"/>
    <mergeCell ref="G39:H39"/>
    <mergeCell ref="A40:B40"/>
    <mergeCell ref="C40:D40"/>
    <mergeCell ref="E40:F40"/>
    <mergeCell ref="G40:H40"/>
    <mergeCell ref="A41:B41"/>
    <mergeCell ref="C41:D41"/>
    <mergeCell ref="E41:F41"/>
    <mergeCell ref="G41:H41"/>
    <mergeCell ref="A42:B42"/>
    <mergeCell ref="C42:D42"/>
    <mergeCell ref="E42:F42"/>
    <mergeCell ref="G42:H42"/>
    <mergeCell ref="A43:B43"/>
    <mergeCell ref="C43:D43"/>
    <mergeCell ref="E43:F43"/>
    <mergeCell ref="G43:H43"/>
    <mergeCell ref="A44:B44"/>
    <mergeCell ref="C44:D44"/>
    <mergeCell ref="E44:F44"/>
    <mergeCell ref="G44:H44"/>
    <mergeCell ref="A45:B45"/>
    <mergeCell ref="C45:D45"/>
    <mergeCell ref="E45:F45"/>
    <mergeCell ref="G45:H45"/>
    <mergeCell ref="A46:B46"/>
    <mergeCell ref="C46:D46"/>
    <mergeCell ref="E46:F46"/>
    <mergeCell ref="G46:H46"/>
    <mergeCell ref="A47:B47"/>
    <mergeCell ref="C47:D47"/>
    <mergeCell ref="E47:F47"/>
    <mergeCell ref="G47:H47"/>
    <mergeCell ref="A48:H48"/>
    <mergeCell ref="A49:C49"/>
    <mergeCell ref="E49:F49"/>
    <mergeCell ref="G49:H49"/>
    <mergeCell ref="A50:H50"/>
  </mergeCells>
  <conditionalFormatting sqref="F1">
    <cfRule type="expression" dxfId="5" priority="1">
      <formula>F1="Prête"</formula>
    </cfRule>
    <cfRule type="expression" dxfId="6" priority="2">
      <formula>LEFT(F1,11)="À corriger"</formula>
    </cfRule>
  </conditionalFormatting>
  <dataValidations count="1">
    <dataValidation type="list" allowBlank="1" showErrorMessage="1" errorStyle="warning" errorTitle="Attestation" error="Choisissez un n° de l'onglet Attestations." sqref="D1">
      <formula1>Attestations!$A$2:$A$101</formula1>
    </dataValidation>
  </dataValidations>
  <printOptions horizontalCentered="1"/>
  <pageMargins left="0.4" right="0.4" top="0.5" bottom="0.5" header="0.2" footer="0.2"/>
  <pageSetup paperSize="9" orientation="portrait"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pageSetUpPr fitToPage="1"/>
  </sheetPr>
  <dimension ref="A1:Q101"/>
  <sheetViews>
    <sheetView workbookViewId="0">
      <pane xSplit="1" ySplit="1" topLeftCell="B2" activePane="bottomRight" state="frozen"/>
      <selection pane="bottomRight"/>
    </sheetView>
  </sheetViews>
  <sheetFormatPr defaultRowHeight="15" outlineLevelRow="0" outlineLevelCol="0" x14ac:dyDescent="55"/>
  <cols>
    <col min="1" max="1" width="24" customWidth="1"/>
    <col min="2" max="2" width="18" customWidth="1"/>
    <col min="4" max="5" width="12" customWidth="1"/>
    <col min="6" max="6" width="11" customWidth="1"/>
    <col min="7" max="7" width="12" customWidth="1"/>
    <col min="8" max="8" width="10" customWidth="1"/>
    <col min="9" max="10" width="11" customWidth="1"/>
    <col min="12" max="13" width="12" customWidth="1"/>
    <col min="14" max="14" width="10" customWidth="1"/>
    <col min="15" max="15" width="34" customWidth="1"/>
    <col min="16" max="16" width="12" customWidth="1"/>
    <col min="17" max="17" width="26" customWidth="1"/>
  </cols>
  <sheetData>
    <row r="1" ht="58" customHeight="1" spans="1:17" x14ac:dyDescent="0.25">
      <c r="A1" s="11" t="s">
        <v>162</v>
      </c>
      <c r="B1" s="11" t="s">
        <v>163</v>
      </c>
      <c r="C1" s="11" t="s">
        <v>164</v>
      </c>
      <c r="D1" s="11" t="s">
        <v>165</v>
      </c>
      <c r="E1" s="11" t="s">
        <v>166</v>
      </c>
      <c r="F1" s="11" t="s">
        <v>167</v>
      </c>
      <c r="G1" s="11" t="s">
        <v>168</v>
      </c>
      <c r="H1" s="11" t="s">
        <v>169</v>
      </c>
      <c r="I1" s="11" t="s">
        <v>170</v>
      </c>
      <c r="J1" s="11" t="s">
        <v>171</v>
      </c>
      <c r="K1" s="11" t="s">
        <v>172</v>
      </c>
      <c r="L1" s="11" t="s">
        <v>173</v>
      </c>
      <c r="M1" s="12" t="s">
        <v>174</v>
      </c>
      <c r="N1" s="11" t="s">
        <v>175</v>
      </c>
      <c r="O1" s="11" t="s">
        <v>176</v>
      </c>
      <c r="P1" s="12" t="s">
        <v>177</v>
      </c>
      <c r="Q1" s="12" t="s">
        <v>178</v>
      </c>
    </row>
    <row r="2" spans="1:17" x14ac:dyDescent="0.25">
      <c r="A2" s="7" t="s">
        <v>179</v>
      </c>
      <c r="B2" s="7" t="s">
        <v>112</v>
      </c>
      <c r="C2" s="13">
        <v>2025</v>
      </c>
      <c r="D2" s="46">
        <f>IF(ISNUMBER($C2),DATE($C2+1,3,31),"")</f>
      </c>
      <c r="E2" s="9">
        <v>46091</v>
      </c>
      <c r="F2" s="13" t="s">
        <v>97</v>
      </c>
      <c r="G2" s="13" t="s">
        <v>97</v>
      </c>
      <c r="H2" s="13" t="s">
        <v>97</v>
      </c>
      <c r="I2" s="13" t="s">
        <v>97</v>
      </c>
      <c r="J2" s="13" t="s">
        <v>97</v>
      </c>
      <c r="K2" s="13" t="s">
        <v>97</v>
      </c>
      <c r="L2" s="13">
        <v>7</v>
      </c>
      <c r="M2" s="13">
        <v>7.2</v>
      </c>
      <c r="N2" s="47">
        <f>IF(OR(NOT(ISNUMBER($L2)),NOT(ISNUMBER($M2))),"",IF($M2=0,"",($L2-$M2)/$M2))</f>
      </c>
      <c r="O2" s="15">
        <f>IF($A2="","",IF($E2="",IF($D2="","Année des déchets à saisir",IF(TODAY()&gt;$D2,"Manquante : relancer le prestataire","Attendue, pas encore due")),IF(LEN(IF($F2="Non","modèle périmé (pas les 8 flux), ","")&amp;IF($G2="Non","émetteur incomplet, ","")&amp;IF($H2="Non","tonnes avec décimales, ","")&amp;IF($I2="Non","bilan des masses faux, ","")&amp;IF($J2="Non","répartition différente de 100 %, ","")&amp;IF($K2="Non","signature ou date, ",""))&gt;0,"À faire corriger : "&amp;LEFT(IF($F2="Non","modèle périmé (pas les 8 flux), ","")&amp;IF($G2="Non","émetteur incomplet, ","")&amp;IF($H2="Non","tonnes avec décimales, ","")&amp;IF($I2="Non","bilan des masses faux, ","")&amp;IF($J2="Non","répartition différente de 100 %, ","")&amp;IF($K2="Non","signature ou date, ",""),LEN(IF($F2="Non","modèle périmé (pas les 8 flux), ","")&amp;IF($G2="Non","émetteur incomplet, ","")&amp;IF($H2="Non","tonnes avec décimales, ","")&amp;IF($I2="Non","bilan des masses faux, ","")&amp;IF($J2="Non","répartition différente de 100 %, ","")&amp;IF($K2="Non","signature ou date, ",""))-2),IF(COUNTBLANK($F2:$K2)&gt;0,"Points à vérifier",IF(AND(ISNUMBER($N2),ABS(N($N2))&gt;0.1),"Écart avec le registre à expliquer","Conforme")))))</f>
      </c>
      <c r="P2" s="9"/>
      <c r="Q2" s="7"/>
    </row>
    <row r="3" spans="1:17" x14ac:dyDescent="0.25">
      <c r="A3" s="7" t="s">
        <v>180</v>
      </c>
      <c r="B3" s="7" t="s">
        <v>181</v>
      </c>
      <c r="C3" s="13">
        <v>2025</v>
      </c>
      <c r="D3" s="46">
        <f>IF(ISNUMBER($C3),DATE($C3+1,3,31),"")</f>
      </c>
      <c r="E3" s="9">
        <v>46109</v>
      </c>
      <c r="F3" s="13" t="s">
        <v>182</v>
      </c>
      <c r="G3" s="13" t="s">
        <v>97</v>
      </c>
      <c r="H3" s="13" t="s">
        <v>97</v>
      </c>
      <c r="I3" s="13" t="s">
        <v>97</v>
      </c>
      <c r="J3" s="13" t="s">
        <v>97</v>
      </c>
      <c r="K3" s="13" t="s">
        <v>97</v>
      </c>
      <c r="L3" s="13">
        <v>3</v>
      </c>
      <c r="M3" s="13">
        <v>3.1</v>
      </c>
      <c r="N3" s="47">
        <f>IF(OR(NOT(ISNUMBER($L3)),NOT(ISNUMBER($M3))),"",IF($M3=0,"",($L3-$M3)/$M3))</f>
      </c>
      <c r="O3" s="15">
        <f>IF($A3="","",IF($E3="",IF($D3="","Année des déchets à saisir",IF(TODAY()&gt;$D3,"Manquante : relancer le prestataire","Attendue, pas encore due")),IF(LEN(IF($F3="Non","modèle périmé (pas les 8 flux), ","")&amp;IF($G3="Non","émetteur incomplet, ","")&amp;IF($H3="Non","tonnes avec décimales, ","")&amp;IF($I3="Non","bilan des masses faux, ","")&amp;IF($J3="Non","répartition différente de 100 %, ","")&amp;IF($K3="Non","signature ou date, ",""))&gt;0,"À faire corriger : "&amp;LEFT(IF($F3="Non","modèle périmé (pas les 8 flux), ","")&amp;IF($G3="Non","émetteur incomplet, ","")&amp;IF($H3="Non","tonnes avec décimales, ","")&amp;IF($I3="Non","bilan des masses faux, ","")&amp;IF($J3="Non","répartition différente de 100 %, ","")&amp;IF($K3="Non","signature ou date, ",""),LEN(IF($F3="Non","modèle périmé (pas les 8 flux), ","")&amp;IF($G3="Non","émetteur incomplet, ","")&amp;IF($H3="Non","tonnes avec décimales, ","")&amp;IF($I3="Non","bilan des masses faux, ","")&amp;IF($J3="Non","répartition différente de 100 %, ","")&amp;IF($K3="Non","signature ou date, ",""))-2),IF(COUNTBLANK($F3:$K3)&gt;0,"Points à vérifier",IF(AND(ISNUMBER($N3),ABS(N($N3))&gt;0.1),"Écart avec le registre à expliquer","Conforme")))))</f>
      </c>
      <c r="P3" s="9"/>
      <c r="Q3" s="7" t="s">
        <v>183</v>
      </c>
    </row>
    <row r="4" spans="1:17" x14ac:dyDescent="0.25">
      <c r="A4" s="7" t="s">
        <v>184</v>
      </c>
      <c r="B4" s="7" t="s">
        <v>117</v>
      </c>
      <c r="C4" s="13">
        <v>2026</v>
      </c>
      <c r="D4" s="46">
        <f>IF(ISNUMBER($C4),DATE($C4+1,3,31),"")</f>
      </c>
      <c r="E4" s="9"/>
      <c r="F4" s="13"/>
      <c r="G4" s="13"/>
      <c r="H4" s="13"/>
      <c r="I4" s="13"/>
      <c r="J4" s="13"/>
      <c r="K4" s="13"/>
      <c r="L4" s="13"/>
      <c r="M4" s="13"/>
      <c r="N4" s="47">
        <f>IF(OR(NOT(ISNUMBER($L4)),NOT(ISNUMBER($M4))),"",IF($M4=0,"",($L4-$M4)/$M4))</f>
      </c>
      <c r="O4" s="15">
        <f>IF($A4="","",IF($E4="",IF($D4="","Année des déchets à saisir",IF(TODAY()&gt;$D4,"Manquante : relancer le prestataire","Attendue, pas encore due")),IF(LEN(IF($F4="Non","modèle périmé (pas les 8 flux), ","")&amp;IF($G4="Non","émetteur incomplet, ","")&amp;IF($H4="Non","tonnes avec décimales, ","")&amp;IF($I4="Non","bilan des masses faux, ","")&amp;IF($J4="Non","répartition différente de 100 %, ","")&amp;IF($K4="Non","signature ou date, ",""))&gt;0,"À faire corriger : "&amp;LEFT(IF($F4="Non","modèle périmé (pas les 8 flux), ","")&amp;IF($G4="Non","émetteur incomplet, ","")&amp;IF($H4="Non","tonnes avec décimales, ","")&amp;IF($I4="Non","bilan des masses faux, ","")&amp;IF($J4="Non","répartition différente de 100 %, ","")&amp;IF($K4="Non","signature ou date, ",""),LEN(IF($F4="Non","modèle périmé (pas les 8 flux), ","")&amp;IF($G4="Non","émetteur incomplet, ","")&amp;IF($H4="Non","tonnes avec décimales, ","")&amp;IF($I4="Non","bilan des masses faux, ","")&amp;IF($J4="Non","répartition différente de 100 %, ","")&amp;IF($K4="Non","signature ou date, ",""))-2),IF(COUNTBLANK($F4:$K4)&gt;0,"Points à vérifier",IF(AND(ISNUMBER($N4),ABS(N($N4))&gt;0.1),"Écart avec le registre à expliquer","Conforme")))))</f>
      </c>
      <c r="P4" s="9"/>
      <c r="Q4" s="7"/>
    </row>
    <row r="5" spans="1:17" x14ac:dyDescent="0.25">
      <c r="A5" s="7"/>
      <c r="B5" s="7"/>
      <c r="C5" s="13"/>
      <c r="D5" s="46">
        <f>IF(ISNUMBER($C5),DATE($C5+1,3,31),"")</f>
      </c>
      <c r="E5" s="9"/>
      <c r="F5" s="13"/>
      <c r="G5" s="13"/>
      <c r="H5" s="13"/>
      <c r="I5" s="13"/>
      <c r="J5" s="13"/>
      <c r="K5" s="13"/>
      <c r="L5" s="13"/>
      <c r="M5" s="13"/>
      <c r="N5" s="47">
        <f>IF(OR(NOT(ISNUMBER($L5)),NOT(ISNUMBER($M5))),"",IF($M5=0,"",($L5-$M5)/$M5))</f>
      </c>
      <c r="O5" s="15">
        <f>IF($A5="","",IF($E5="",IF($D5="","Année des déchets à saisir",IF(TODAY()&gt;$D5,"Manquante : relancer le prestataire","Attendue, pas encore due")),IF(LEN(IF($F5="Non","modèle périmé (pas les 8 flux), ","")&amp;IF($G5="Non","émetteur incomplet, ","")&amp;IF($H5="Non","tonnes avec décimales, ","")&amp;IF($I5="Non","bilan des masses faux, ","")&amp;IF($J5="Non","répartition différente de 100 %, ","")&amp;IF($K5="Non","signature ou date, ",""))&gt;0,"À faire corriger : "&amp;LEFT(IF($F5="Non","modèle périmé (pas les 8 flux), ","")&amp;IF($G5="Non","émetteur incomplet, ","")&amp;IF($H5="Non","tonnes avec décimales, ","")&amp;IF($I5="Non","bilan des masses faux, ","")&amp;IF($J5="Non","répartition différente de 100 %, ","")&amp;IF($K5="Non","signature ou date, ",""),LEN(IF($F5="Non","modèle périmé (pas les 8 flux), ","")&amp;IF($G5="Non","émetteur incomplet, ","")&amp;IF($H5="Non","tonnes avec décimales, ","")&amp;IF($I5="Non","bilan des masses faux, ","")&amp;IF($J5="Non","répartition différente de 100 %, ","")&amp;IF($K5="Non","signature ou date, ",""))-2),IF(COUNTBLANK($F5:$K5)&gt;0,"Points à vérifier",IF(AND(ISNUMBER($N5),ABS(N($N5))&gt;0.1),"Écart avec le registre à expliquer","Conforme")))))</f>
      </c>
      <c r="P5" s="9"/>
      <c r="Q5" s="7"/>
    </row>
    <row r="6" spans="1:17" x14ac:dyDescent="0.25">
      <c r="A6" s="7"/>
      <c r="B6" s="7"/>
      <c r="C6" s="13"/>
      <c r="D6" s="46">
        <f>IF(ISNUMBER($C6),DATE($C6+1,3,31),"")</f>
      </c>
      <c r="E6" s="9"/>
      <c r="F6" s="13"/>
      <c r="G6" s="13"/>
      <c r="H6" s="13"/>
      <c r="I6" s="13"/>
      <c r="J6" s="13"/>
      <c r="K6" s="13"/>
      <c r="L6" s="13"/>
      <c r="M6" s="13"/>
      <c r="N6" s="47">
        <f>IF(OR(NOT(ISNUMBER($L6)),NOT(ISNUMBER($M6))),"",IF($M6=0,"",($L6-$M6)/$M6))</f>
      </c>
      <c r="O6" s="15">
        <f>IF($A6="","",IF($E6="",IF($D6="","Année des déchets à saisir",IF(TODAY()&gt;$D6,"Manquante : relancer le prestataire","Attendue, pas encore due")),IF(LEN(IF($F6="Non","modèle périmé (pas les 8 flux), ","")&amp;IF($G6="Non","émetteur incomplet, ","")&amp;IF($H6="Non","tonnes avec décimales, ","")&amp;IF($I6="Non","bilan des masses faux, ","")&amp;IF($J6="Non","répartition différente de 100 %, ","")&amp;IF($K6="Non","signature ou date, ",""))&gt;0,"À faire corriger : "&amp;LEFT(IF($F6="Non","modèle périmé (pas les 8 flux), ","")&amp;IF($G6="Non","émetteur incomplet, ","")&amp;IF($H6="Non","tonnes avec décimales, ","")&amp;IF($I6="Non","bilan des masses faux, ","")&amp;IF($J6="Non","répartition différente de 100 %, ","")&amp;IF($K6="Non","signature ou date, ",""),LEN(IF($F6="Non","modèle périmé (pas les 8 flux), ","")&amp;IF($G6="Non","émetteur incomplet, ","")&amp;IF($H6="Non","tonnes avec décimales, ","")&amp;IF($I6="Non","bilan des masses faux, ","")&amp;IF($J6="Non","répartition différente de 100 %, ","")&amp;IF($K6="Non","signature ou date, ",""))-2),IF(COUNTBLANK($F6:$K6)&gt;0,"Points à vérifier",IF(AND(ISNUMBER($N6),ABS(N($N6))&gt;0.1),"Écart avec le registre à expliquer","Conforme")))))</f>
      </c>
      <c r="P6" s="9"/>
      <c r="Q6" s="7"/>
    </row>
    <row r="7" spans="1:17" x14ac:dyDescent="0.25">
      <c r="A7" s="7"/>
      <c r="B7" s="7"/>
      <c r="C7" s="13"/>
      <c r="D7" s="46">
        <f>IF(ISNUMBER($C7),DATE($C7+1,3,31),"")</f>
      </c>
      <c r="E7" s="9"/>
      <c r="F7" s="13"/>
      <c r="G7" s="13"/>
      <c r="H7" s="13"/>
      <c r="I7" s="13"/>
      <c r="J7" s="13"/>
      <c r="K7" s="13"/>
      <c r="L7" s="13"/>
      <c r="M7" s="13"/>
      <c r="N7" s="47">
        <f>IF(OR(NOT(ISNUMBER($L7)),NOT(ISNUMBER($M7))),"",IF($M7=0,"",($L7-$M7)/$M7))</f>
      </c>
      <c r="O7" s="15">
        <f>IF($A7="","",IF($E7="",IF($D7="","Année des déchets à saisir",IF(TODAY()&gt;$D7,"Manquante : relancer le prestataire","Attendue, pas encore due")),IF(LEN(IF($F7="Non","modèle périmé (pas les 8 flux), ","")&amp;IF($G7="Non","émetteur incomplet, ","")&amp;IF($H7="Non","tonnes avec décimales, ","")&amp;IF($I7="Non","bilan des masses faux, ","")&amp;IF($J7="Non","répartition différente de 100 %, ","")&amp;IF($K7="Non","signature ou date, ",""))&gt;0,"À faire corriger : "&amp;LEFT(IF($F7="Non","modèle périmé (pas les 8 flux), ","")&amp;IF($G7="Non","émetteur incomplet, ","")&amp;IF($H7="Non","tonnes avec décimales, ","")&amp;IF($I7="Non","bilan des masses faux, ","")&amp;IF($J7="Non","répartition différente de 100 %, ","")&amp;IF($K7="Non","signature ou date, ",""),LEN(IF($F7="Non","modèle périmé (pas les 8 flux), ","")&amp;IF($G7="Non","émetteur incomplet, ","")&amp;IF($H7="Non","tonnes avec décimales, ","")&amp;IF($I7="Non","bilan des masses faux, ","")&amp;IF($J7="Non","répartition différente de 100 %, ","")&amp;IF($K7="Non","signature ou date, ",""))-2),IF(COUNTBLANK($F7:$K7)&gt;0,"Points à vérifier",IF(AND(ISNUMBER($N7),ABS(N($N7))&gt;0.1),"Écart avec le registre à expliquer","Conforme")))))</f>
      </c>
      <c r="P7" s="9"/>
      <c r="Q7" s="7"/>
    </row>
    <row r="8" spans="1:17" x14ac:dyDescent="0.25">
      <c r="A8" s="7"/>
      <c r="B8" s="7"/>
      <c r="C8" s="13"/>
      <c r="D8" s="46">
        <f>IF(ISNUMBER($C8),DATE($C8+1,3,31),"")</f>
      </c>
      <c r="E8" s="9"/>
      <c r="F8" s="13"/>
      <c r="G8" s="13"/>
      <c r="H8" s="13"/>
      <c r="I8" s="13"/>
      <c r="J8" s="13"/>
      <c r="K8" s="13"/>
      <c r="L8" s="13"/>
      <c r="M8" s="13"/>
      <c r="N8" s="47">
        <f>IF(OR(NOT(ISNUMBER($L8)),NOT(ISNUMBER($M8))),"",IF($M8=0,"",($L8-$M8)/$M8))</f>
      </c>
      <c r="O8" s="15">
        <f>IF($A8="","",IF($E8="",IF($D8="","Année des déchets à saisir",IF(TODAY()&gt;$D8,"Manquante : relancer le prestataire","Attendue, pas encore due")),IF(LEN(IF($F8="Non","modèle périmé (pas les 8 flux), ","")&amp;IF($G8="Non","émetteur incomplet, ","")&amp;IF($H8="Non","tonnes avec décimales, ","")&amp;IF($I8="Non","bilan des masses faux, ","")&amp;IF($J8="Non","répartition différente de 100 %, ","")&amp;IF($K8="Non","signature ou date, ",""))&gt;0,"À faire corriger : "&amp;LEFT(IF($F8="Non","modèle périmé (pas les 8 flux), ","")&amp;IF($G8="Non","émetteur incomplet, ","")&amp;IF($H8="Non","tonnes avec décimales, ","")&amp;IF($I8="Non","bilan des masses faux, ","")&amp;IF($J8="Non","répartition différente de 100 %, ","")&amp;IF($K8="Non","signature ou date, ",""),LEN(IF($F8="Non","modèle périmé (pas les 8 flux), ","")&amp;IF($G8="Non","émetteur incomplet, ","")&amp;IF($H8="Non","tonnes avec décimales, ","")&amp;IF($I8="Non","bilan des masses faux, ","")&amp;IF($J8="Non","répartition différente de 100 %, ","")&amp;IF($K8="Non","signature ou date, ",""))-2),IF(COUNTBLANK($F8:$K8)&gt;0,"Points à vérifier",IF(AND(ISNUMBER($N8),ABS(N($N8))&gt;0.1),"Écart avec le registre à expliquer","Conforme")))))</f>
      </c>
      <c r="P8" s="9"/>
      <c r="Q8" s="7"/>
    </row>
    <row r="9" spans="1:17" x14ac:dyDescent="0.25">
      <c r="A9" s="7"/>
      <c r="B9" s="7"/>
      <c r="C9" s="13"/>
      <c r="D9" s="46">
        <f>IF(ISNUMBER($C9),DATE($C9+1,3,31),"")</f>
      </c>
      <c r="E9" s="9"/>
      <c r="F9" s="13"/>
      <c r="G9" s="13"/>
      <c r="H9" s="13"/>
      <c r="I9" s="13"/>
      <c r="J9" s="13"/>
      <c r="K9" s="13"/>
      <c r="L9" s="13"/>
      <c r="M9" s="13"/>
      <c r="N9" s="47">
        <f>IF(OR(NOT(ISNUMBER($L9)),NOT(ISNUMBER($M9))),"",IF($M9=0,"",($L9-$M9)/$M9))</f>
      </c>
      <c r="O9" s="15">
        <f>IF($A9="","",IF($E9="",IF($D9="","Année des déchets à saisir",IF(TODAY()&gt;$D9,"Manquante : relancer le prestataire","Attendue, pas encore due")),IF(LEN(IF($F9="Non","modèle périmé (pas les 8 flux), ","")&amp;IF($G9="Non","émetteur incomplet, ","")&amp;IF($H9="Non","tonnes avec décimales, ","")&amp;IF($I9="Non","bilan des masses faux, ","")&amp;IF($J9="Non","répartition différente de 100 %, ","")&amp;IF($K9="Non","signature ou date, ",""))&gt;0,"À faire corriger : "&amp;LEFT(IF($F9="Non","modèle périmé (pas les 8 flux), ","")&amp;IF($G9="Non","émetteur incomplet, ","")&amp;IF($H9="Non","tonnes avec décimales, ","")&amp;IF($I9="Non","bilan des masses faux, ","")&amp;IF($J9="Non","répartition différente de 100 %, ","")&amp;IF($K9="Non","signature ou date, ",""),LEN(IF($F9="Non","modèle périmé (pas les 8 flux), ","")&amp;IF($G9="Non","émetteur incomplet, ","")&amp;IF($H9="Non","tonnes avec décimales, ","")&amp;IF($I9="Non","bilan des masses faux, ","")&amp;IF($J9="Non","répartition différente de 100 %, ","")&amp;IF($K9="Non","signature ou date, ",""))-2),IF(COUNTBLANK($F9:$K9)&gt;0,"Points à vérifier",IF(AND(ISNUMBER($N9),ABS(N($N9))&gt;0.1),"Écart avec le registre à expliquer","Conforme")))))</f>
      </c>
      <c r="P9" s="9"/>
      <c r="Q9" s="7"/>
    </row>
    <row r="10" spans="1:17" x14ac:dyDescent="0.25">
      <c r="A10" s="7"/>
      <c r="B10" s="7"/>
      <c r="C10" s="13"/>
      <c r="D10" s="46">
        <f>IF(ISNUMBER($C10),DATE($C10+1,3,31),"")</f>
      </c>
      <c r="E10" s="9"/>
      <c r="F10" s="13"/>
      <c r="G10" s="13"/>
      <c r="H10" s="13"/>
      <c r="I10" s="13"/>
      <c r="J10" s="13"/>
      <c r="K10" s="13"/>
      <c r="L10" s="13"/>
      <c r="M10" s="13"/>
      <c r="N10" s="47">
        <f>IF(OR(NOT(ISNUMBER($L10)),NOT(ISNUMBER($M10))),"",IF($M10=0,"",($L10-$M10)/$M10))</f>
      </c>
      <c r="O10" s="15">
        <f>IF($A10="","",IF($E10="",IF($D10="","Année des déchets à saisir",IF(TODAY()&gt;$D10,"Manquante : relancer le prestataire","Attendue, pas encore due")),IF(LEN(IF($F10="Non","modèle périmé (pas les 8 flux), ","")&amp;IF($G10="Non","émetteur incomplet, ","")&amp;IF($H10="Non","tonnes avec décimales, ","")&amp;IF($I10="Non","bilan des masses faux, ","")&amp;IF($J10="Non","répartition différente de 100 %, ","")&amp;IF($K10="Non","signature ou date, ",""))&gt;0,"À faire corriger : "&amp;LEFT(IF($F10="Non","modèle périmé (pas les 8 flux), ","")&amp;IF($G10="Non","émetteur incomplet, ","")&amp;IF($H10="Non","tonnes avec décimales, ","")&amp;IF($I10="Non","bilan des masses faux, ","")&amp;IF($J10="Non","répartition différente de 100 %, ","")&amp;IF($K10="Non","signature ou date, ",""),LEN(IF($F10="Non","modèle périmé (pas les 8 flux), ","")&amp;IF($G10="Non","émetteur incomplet, ","")&amp;IF($H10="Non","tonnes avec décimales, ","")&amp;IF($I10="Non","bilan des masses faux, ","")&amp;IF($J10="Non","répartition différente de 100 %, ","")&amp;IF($K10="Non","signature ou date, ",""))-2),IF(COUNTBLANK($F10:$K10)&gt;0,"Points à vérifier",IF(AND(ISNUMBER($N10),ABS(N($N10))&gt;0.1),"Écart avec le registre à expliquer","Conforme")))))</f>
      </c>
      <c r="P10" s="9"/>
      <c r="Q10" s="7"/>
    </row>
    <row r="11" spans="1:17" x14ac:dyDescent="0.25">
      <c r="A11" s="7"/>
      <c r="B11" s="7"/>
      <c r="C11" s="13"/>
      <c r="D11" s="46">
        <f>IF(ISNUMBER($C11),DATE($C11+1,3,31),"")</f>
      </c>
      <c r="E11" s="9"/>
      <c r="F11" s="13"/>
      <c r="G11" s="13"/>
      <c r="H11" s="13"/>
      <c r="I11" s="13"/>
      <c r="J11" s="13"/>
      <c r="K11" s="13"/>
      <c r="L11" s="13"/>
      <c r="M11" s="13"/>
      <c r="N11" s="47">
        <f>IF(OR(NOT(ISNUMBER($L11)),NOT(ISNUMBER($M11))),"",IF($M11=0,"",($L11-$M11)/$M11))</f>
      </c>
      <c r="O11" s="15">
        <f>IF($A11="","",IF($E11="",IF($D11="","Année des déchets à saisir",IF(TODAY()&gt;$D11,"Manquante : relancer le prestataire","Attendue, pas encore due")),IF(LEN(IF($F11="Non","modèle périmé (pas les 8 flux), ","")&amp;IF($G11="Non","émetteur incomplet, ","")&amp;IF($H11="Non","tonnes avec décimales, ","")&amp;IF($I11="Non","bilan des masses faux, ","")&amp;IF($J11="Non","répartition différente de 100 %, ","")&amp;IF($K11="Non","signature ou date, ",""))&gt;0,"À faire corriger : "&amp;LEFT(IF($F11="Non","modèle périmé (pas les 8 flux), ","")&amp;IF($G11="Non","émetteur incomplet, ","")&amp;IF($H11="Non","tonnes avec décimales, ","")&amp;IF($I11="Non","bilan des masses faux, ","")&amp;IF($J11="Non","répartition différente de 100 %, ","")&amp;IF($K11="Non","signature ou date, ",""),LEN(IF($F11="Non","modèle périmé (pas les 8 flux), ","")&amp;IF($G11="Non","émetteur incomplet, ","")&amp;IF($H11="Non","tonnes avec décimales, ","")&amp;IF($I11="Non","bilan des masses faux, ","")&amp;IF($J11="Non","répartition différente de 100 %, ","")&amp;IF($K11="Non","signature ou date, ",""))-2),IF(COUNTBLANK($F11:$K11)&gt;0,"Points à vérifier",IF(AND(ISNUMBER($N11),ABS(N($N11))&gt;0.1),"Écart avec le registre à expliquer","Conforme")))))</f>
      </c>
      <c r="P11" s="9"/>
      <c r="Q11" s="7"/>
    </row>
    <row r="12" spans="1:17" x14ac:dyDescent="0.25">
      <c r="A12" s="7"/>
      <c r="B12" s="7"/>
      <c r="C12" s="13"/>
      <c r="D12" s="46">
        <f>IF(ISNUMBER($C12),DATE($C12+1,3,31),"")</f>
      </c>
      <c r="E12" s="9"/>
      <c r="F12" s="13"/>
      <c r="G12" s="13"/>
      <c r="H12" s="13"/>
      <c r="I12" s="13"/>
      <c r="J12" s="13"/>
      <c r="K12" s="13"/>
      <c r="L12" s="13"/>
      <c r="M12" s="13"/>
      <c r="N12" s="47">
        <f>IF(OR(NOT(ISNUMBER($L12)),NOT(ISNUMBER($M12))),"",IF($M12=0,"",($L12-$M12)/$M12))</f>
      </c>
      <c r="O12" s="15">
        <f>IF($A12="","",IF($E12="",IF($D12="","Année des déchets à saisir",IF(TODAY()&gt;$D12,"Manquante : relancer le prestataire","Attendue, pas encore due")),IF(LEN(IF($F12="Non","modèle périmé (pas les 8 flux), ","")&amp;IF($G12="Non","émetteur incomplet, ","")&amp;IF($H12="Non","tonnes avec décimales, ","")&amp;IF($I12="Non","bilan des masses faux, ","")&amp;IF($J12="Non","répartition différente de 100 %, ","")&amp;IF($K12="Non","signature ou date, ",""))&gt;0,"À faire corriger : "&amp;LEFT(IF($F12="Non","modèle périmé (pas les 8 flux), ","")&amp;IF($G12="Non","émetteur incomplet, ","")&amp;IF($H12="Non","tonnes avec décimales, ","")&amp;IF($I12="Non","bilan des masses faux, ","")&amp;IF($J12="Non","répartition différente de 100 %, ","")&amp;IF($K12="Non","signature ou date, ",""),LEN(IF($F12="Non","modèle périmé (pas les 8 flux), ","")&amp;IF($G12="Non","émetteur incomplet, ","")&amp;IF($H12="Non","tonnes avec décimales, ","")&amp;IF($I12="Non","bilan des masses faux, ","")&amp;IF($J12="Non","répartition différente de 100 %, ","")&amp;IF($K12="Non","signature ou date, ",""))-2),IF(COUNTBLANK($F12:$K12)&gt;0,"Points à vérifier",IF(AND(ISNUMBER($N12),ABS(N($N12))&gt;0.1),"Écart avec le registre à expliquer","Conforme")))))</f>
      </c>
      <c r="P12" s="9"/>
      <c r="Q12" s="7"/>
    </row>
    <row r="13" spans="1:17" x14ac:dyDescent="0.25">
      <c r="A13" s="7"/>
      <c r="B13" s="7"/>
      <c r="C13" s="13"/>
      <c r="D13" s="46">
        <f>IF(ISNUMBER($C13),DATE($C13+1,3,31),"")</f>
      </c>
      <c r="E13" s="9"/>
      <c r="F13" s="13"/>
      <c r="G13" s="13"/>
      <c r="H13" s="13"/>
      <c r="I13" s="13"/>
      <c r="J13" s="13"/>
      <c r="K13" s="13"/>
      <c r="L13" s="13"/>
      <c r="M13" s="13"/>
      <c r="N13" s="47">
        <f>IF(OR(NOT(ISNUMBER($L13)),NOT(ISNUMBER($M13))),"",IF($M13=0,"",($L13-$M13)/$M13))</f>
      </c>
      <c r="O13" s="15">
        <f>IF($A13="","",IF($E13="",IF($D13="","Année des déchets à saisir",IF(TODAY()&gt;$D13,"Manquante : relancer le prestataire","Attendue, pas encore due")),IF(LEN(IF($F13="Non","modèle périmé (pas les 8 flux), ","")&amp;IF($G13="Non","émetteur incomplet, ","")&amp;IF($H13="Non","tonnes avec décimales, ","")&amp;IF($I13="Non","bilan des masses faux, ","")&amp;IF($J13="Non","répartition différente de 100 %, ","")&amp;IF($K13="Non","signature ou date, ",""))&gt;0,"À faire corriger : "&amp;LEFT(IF($F13="Non","modèle périmé (pas les 8 flux), ","")&amp;IF($G13="Non","émetteur incomplet, ","")&amp;IF($H13="Non","tonnes avec décimales, ","")&amp;IF($I13="Non","bilan des masses faux, ","")&amp;IF($J13="Non","répartition différente de 100 %, ","")&amp;IF($K13="Non","signature ou date, ",""),LEN(IF($F13="Non","modèle périmé (pas les 8 flux), ","")&amp;IF($G13="Non","émetteur incomplet, ","")&amp;IF($H13="Non","tonnes avec décimales, ","")&amp;IF($I13="Non","bilan des masses faux, ","")&amp;IF($J13="Non","répartition différente de 100 %, ","")&amp;IF($K13="Non","signature ou date, ",""))-2),IF(COUNTBLANK($F13:$K13)&gt;0,"Points à vérifier",IF(AND(ISNUMBER($N13),ABS(N($N13))&gt;0.1),"Écart avec le registre à expliquer","Conforme")))))</f>
      </c>
      <c r="P13" s="9"/>
      <c r="Q13" s="7"/>
    </row>
    <row r="14" spans="1:17" x14ac:dyDescent="0.25">
      <c r="A14" s="7"/>
      <c r="B14" s="7"/>
      <c r="C14" s="13"/>
      <c r="D14" s="46">
        <f>IF(ISNUMBER($C14),DATE($C14+1,3,31),"")</f>
      </c>
      <c r="E14" s="9"/>
      <c r="F14" s="13"/>
      <c r="G14" s="13"/>
      <c r="H14" s="13"/>
      <c r="I14" s="13"/>
      <c r="J14" s="13"/>
      <c r="K14" s="13"/>
      <c r="L14" s="13"/>
      <c r="M14" s="13"/>
      <c r="N14" s="47">
        <f>IF(OR(NOT(ISNUMBER($L14)),NOT(ISNUMBER($M14))),"",IF($M14=0,"",($L14-$M14)/$M14))</f>
      </c>
      <c r="O14" s="15">
        <f>IF($A14="","",IF($E14="",IF($D14="","Année des déchets à saisir",IF(TODAY()&gt;$D14,"Manquante : relancer le prestataire","Attendue, pas encore due")),IF(LEN(IF($F14="Non","modèle périmé (pas les 8 flux), ","")&amp;IF($G14="Non","émetteur incomplet, ","")&amp;IF($H14="Non","tonnes avec décimales, ","")&amp;IF($I14="Non","bilan des masses faux, ","")&amp;IF($J14="Non","répartition différente de 100 %, ","")&amp;IF($K14="Non","signature ou date, ",""))&gt;0,"À faire corriger : "&amp;LEFT(IF($F14="Non","modèle périmé (pas les 8 flux), ","")&amp;IF($G14="Non","émetteur incomplet, ","")&amp;IF($H14="Non","tonnes avec décimales, ","")&amp;IF($I14="Non","bilan des masses faux, ","")&amp;IF($J14="Non","répartition différente de 100 %, ","")&amp;IF($K14="Non","signature ou date, ",""),LEN(IF($F14="Non","modèle périmé (pas les 8 flux), ","")&amp;IF($G14="Non","émetteur incomplet, ","")&amp;IF($H14="Non","tonnes avec décimales, ","")&amp;IF($I14="Non","bilan des masses faux, ","")&amp;IF($J14="Non","répartition différente de 100 %, ","")&amp;IF($K14="Non","signature ou date, ",""))-2),IF(COUNTBLANK($F14:$K14)&gt;0,"Points à vérifier",IF(AND(ISNUMBER($N14),ABS(N($N14))&gt;0.1),"Écart avec le registre à expliquer","Conforme")))))</f>
      </c>
      <c r="P14" s="9"/>
      <c r="Q14" s="7"/>
    </row>
    <row r="15" spans="1:17" x14ac:dyDescent="0.25">
      <c r="A15" s="7"/>
      <c r="B15" s="7"/>
      <c r="C15" s="13"/>
      <c r="D15" s="46">
        <f>IF(ISNUMBER($C15),DATE($C15+1,3,31),"")</f>
      </c>
      <c r="E15" s="9"/>
      <c r="F15" s="13"/>
      <c r="G15" s="13"/>
      <c r="H15" s="13"/>
      <c r="I15" s="13"/>
      <c r="J15" s="13"/>
      <c r="K15" s="13"/>
      <c r="L15" s="13"/>
      <c r="M15" s="13"/>
      <c r="N15" s="47">
        <f>IF(OR(NOT(ISNUMBER($L15)),NOT(ISNUMBER($M15))),"",IF($M15=0,"",($L15-$M15)/$M15))</f>
      </c>
      <c r="O15" s="15">
        <f>IF($A15="","",IF($E15="",IF($D15="","Année des déchets à saisir",IF(TODAY()&gt;$D15,"Manquante : relancer le prestataire","Attendue, pas encore due")),IF(LEN(IF($F15="Non","modèle périmé (pas les 8 flux), ","")&amp;IF($G15="Non","émetteur incomplet, ","")&amp;IF($H15="Non","tonnes avec décimales, ","")&amp;IF($I15="Non","bilan des masses faux, ","")&amp;IF($J15="Non","répartition différente de 100 %, ","")&amp;IF($K15="Non","signature ou date, ",""))&gt;0,"À faire corriger : "&amp;LEFT(IF($F15="Non","modèle périmé (pas les 8 flux), ","")&amp;IF($G15="Non","émetteur incomplet, ","")&amp;IF($H15="Non","tonnes avec décimales, ","")&amp;IF($I15="Non","bilan des masses faux, ","")&amp;IF($J15="Non","répartition différente de 100 %, ","")&amp;IF($K15="Non","signature ou date, ",""),LEN(IF($F15="Non","modèle périmé (pas les 8 flux), ","")&amp;IF($G15="Non","émetteur incomplet, ","")&amp;IF($H15="Non","tonnes avec décimales, ","")&amp;IF($I15="Non","bilan des masses faux, ","")&amp;IF($J15="Non","répartition différente de 100 %, ","")&amp;IF($K15="Non","signature ou date, ",""))-2),IF(COUNTBLANK($F15:$K15)&gt;0,"Points à vérifier",IF(AND(ISNUMBER($N15),ABS(N($N15))&gt;0.1),"Écart avec le registre à expliquer","Conforme")))))</f>
      </c>
      <c r="P15" s="9"/>
      <c r="Q15" s="7"/>
    </row>
    <row r="16" spans="1:17" x14ac:dyDescent="0.25">
      <c r="A16" s="7"/>
      <c r="B16" s="7"/>
      <c r="C16" s="13"/>
      <c r="D16" s="46">
        <f>IF(ISNUMBER($C16),DATE($C16+1,3,31),"")</f>
      </c>
      <c r="E16" s="9"/>
      <c r="F16" s="13"/>
      <c r="G16" s="13"/>
      <c r="H16" s="13"/>
      <c r="I16" s="13"/>
      <c r="J16" s="13"/>
      <c r="K16" s="13"/>
      <c r="L16" s="13"/>
      <c r="M16" s="13"/>
      <c r="N16" s="47">
        <f>IF(OR(NOT(ISNUMBER($L16)),NOT(ISNUMBER($M16))),"",IF($M16=0,"",($L16-$M16)/$M16))</f>
      </c>
      <c r="O16" s="15">
        <f>IF($A16="","",IF($E16="",IF($D16="","Année des déchets à saisir",IF(TODAY()&gt;$D16,"Manquante : relancer le prestataire","Attendue, pas encore due")),IF(LEN(IF($F16="Non","modèle périmé (pas les 8 flux), ","")&amp;IF($G16="Non","émetteur incomplet, ","")&amp;IF($H16="Non","tonnes avec décimales, ","")&amp;IF($I16="Non","bilan des masses faux, ","")&amp;IF($J16="Non","répartition différente de 100 %, ","")&amp;IF($K16="Non","signature ou date, ",""))&gt;0,"À faire corriger : "&amp;LEFT(IF($F16="Non","modèle périmé (pas les 8 flux), ","")&amp;IF($G16="Non","émetteur incomplet, ","")&amp;IF($H16="Non","tonnes avec décimales, ","")&amp;IF($I16="Non","bilan des masses faux, ","")&amp;IF($J16="Non","répartition différente de 100 %, ","")&amp;IF($K16="Non","signature ou date, ",""),LEN(IF($F16="Non","modèle périmé (pas les 8 flux), ","")&amp;IF($G16="Non","émetteur incomplet, ","")&amp;IF($H16="Non","tonnes avec décimales, ","")&amp;IF($I16="Non","bilan des masses faux, ","")&amp;IF($J16="Non","répartition différente de 100 %, ","")&amp;IF($K16="Non","signature ou date, ",""))-2),IF(COUNTBLANK($F16:$K16)&gt;0,"Points à vérifier",IF(AND(ISNUMBER($N16),ABS(N($N16))&gt;0.1),"Écart avec le registre à expliquer","Conforme")))))</f>
      </c>
      <c r="P16" s="9"/>
      <c r="Q16" s="7"/>
    </row>
    <row r="17" spans="1:17" x14ac:dyDescent="0.25">
      <c r="A17" s="7"/>
      <c r="B17" s="7"/>
      <c r="C17" s="13"/>
      <c r="D17" s="46">
        <f>IF(ISNUMBER($C17),DATE($C17+1,3,31),"")</f>
      </c>
      <c r="E17" s="9"/>
      <c r="F17" s="13"/>
      <c r="G17" s="13"/>
      <c r="H17" s="13"/>
      <c r="I17" s="13"/>
      <c r="J17" s="13"/>
      <c r="K17" s="13"/>
      <c r="L17" s="13"/>
      <c r="M17" s="13"/>
      <c r="N17" s="47">
        <f>IF(OR(NOT(ISNUMBER($L17)),NOT(ISNUMBER($M17))),"",IF($M17=0,"",($L17-$M17)/$M17))</f>
      </c>
      <c r="O17" s="15">
        <f>IF($A17="","",IF($E17="",IF($D17="","Année des déchets à saisir",IF(TODAY()&gt;$D17,"Manquante : relancer le prestataire","Attendue, pas encore due")),IF(LEN(IF($F17="Non","modèle périmé (pas les 8 flux), ","")&amp;IF($G17="Non","émetteur incomplet, ","")&amp;IF($H17="Non","tonnes avec décimales, ","")&amp;IF($I17="Non","bilan des masses faux, ","")&amp;IF($J17="Non","répartition différente de 100 %, ","")&amp;IF($K17="Non","signature ou date, ",""))&gt;0,"À faire corriger : "&amp;LEFT(IF($F17="Non","modèle périmé (pas les 8 flux), ","")&amp;IF($G17="Non","émetteur incomplet, ","")&amp;IF($H17="Non","tonnes avec décimales, ","")&amp;IF($I17="Non","bilan des masses faux, ","")&amp;IF($J17="Non","répartition différente de 100 %, ","")&amp;IF($K17="Non","signature ou date, ",""),LEN(IF($F17="Non","modèle périmé (pas les 8 flux), ","")&amp;IF($G17="Non","émetteur incomplet, ","")&amp;IF($H17="Non","tonnes avec décimales, ","")&amp;IF($I17="Non","bilan des masses faux, ","")&amp;IF($J17="Non","répartition différente de 100 %, ","")&amp;IF($K17="Non","signature ou date, ",""))-2),IF(COUNTBLANK($F17:$K17)&gt;0,"Points à vérifier",IF(AND(ISNUMBER($N17),ABS(N($N17))&gt;0.1),"Écart avec le registre à expliquer","Conforme")))))</f>
      </c>
      <c r="P17" s="9"/>
      <c r="Q17" s="7"/>
    </row>
    <row r="18" spans="1:17" x14ac:dyDescent="0.25">
      <c r="A18" s="7"/>
      <c r="B18" s="7"/>
      <c r="C18" s="13"/>
      <c r="D18" s="46">
        <f>IF(ISNUMBER($C18),DATE($C18+1,3,31),"")</f>
      </c>
      <c r="E18" s="9"/>
      <c r="F18" s="13"/>
      <c r="G18" s="13"/>
      <c r="H18" s="13"/>
      <c r="I18" s="13"/>
      <c r="J18" s="13"/>
      <c r="K18" s="13"/>
      <c r="L18" s="13"/>
      <c r="M18" s="13"/>
      <c r="N18" s="47">
        <f>IF(OR(NOT(ISNUMBER($L18)),NOT(ISNUMBER($M18))),"",IF($M18=0,"",($L18-$M18)/$M18))</f>
      </c>
      <c r="O18" s="15">
        <f>IF($A18="","",IF($E18="",IF($D18="","Année des déchets à saisir",IF(TODAY()&gt;$D18,"Manquante : relancer le prestataire","Attendue, pas encore due")),IF(LEN(IF($F18="Non","modèle périmé (pas les 8 flux), ","")&amp;IF($G18="Non","émetteur incomplet, ","")&amp;IF($H18="Non","tonnes avec décimales, ","")&amp;IF($I18="Non","bilan des masses faux, ","")&amp;IF($J18="Non","répartition différente de 100 %, ","")&amp;IF($K18="Non","signature ou date, ",""))&gt;0,"À faire corriger : "&amp;LEFT(IF($F18="Non","modèle périmé (pas les 8 flux), ","")&amp;IF($G18="Non","émetteur incomplet, ","")&amp;IF($H18="Non","tonnes avec décimales, ","")&amp;IF($I18="Non","bilan des masses faux, ","")&amp;IF($J18="Non","répartition différente de 100 %, ","")&amp;IF($K18="Non","signature ou date, ",""),LEN(IF($F18="Non","modèle périmé (pas les 8 flux), ","")&amp;IF($G18="Non","émetteur incomplet, ","")&amp;IF($H18="Non","tonnes avec décimales, ","")&amp;IF($I18="Non","bilan des masses faux, ","")&amp;IF($J18="Non","répartition différente de 100 %, ","")&amp;IF($K18="Non","signature ou date, ",""))-2),IF(COUNTBLANK($F18:$K18)&gt;0,"Points à vérifier",IF(AND(ISNUMBER($N18),ABS(N($N18))&gt;0.1),"Écart avec le registre à expliquer","Conforme")))))</f>
      </c>
      <c r="P18" s="9"/>
      <c r="Q18" s="7"/>
    </row>
    <row r="19" spans="1:17" x14ac:dyDescent="0.25">
      <c r="A19" s="7"/>
      <c r="B19" s="7"/>
      <c r="C19" s="13"/>
      <c r="D19" s="46">
        <f>IF(ISNUMBER($C19),DATE($C19+1,3,31),"")</f>
      </c>
      <c r="E19" s="9"/>
      <c r="F19" s="13"/>
      <c r="G19" s="13"/>
      <c r="H19" s="13"/>
      <c r="I19" s="13"/>
      <c r="J19" s="13"/>
      <c r="K19" s="13"/>
      <c r="L19" s="13"/>
      <c r="M19" s="13"/>
      <c r="N19" s="47">
        <f>IF(OR(NOT(ISNUMBER($L19)),NOT(ISNUMBER($M19))),"",IF($M19=0,"",($L19-$M19)/$M19))</f>
      </c>
      <c r="O19" s="15">
        <f>IF($A19="","",IF($E19="",IF($D19="","Année des déchets à saisir",IF(TODAY()&gt;$D19,"Manquante : relancer le prestataire","Attendue, pas encore due")),IF(LEN(IF($F19="Non","modèle périmé (pas les 8 flux), ","")&amp;IF($G19="Non","émetteur incomplet, ","")&amp;IF($H19="Non","tonnes avec décimales, ","")&amp;IF($I19="Non","bilan des masses faux, ","")&amp;IF($J19="Non","répartition différente de 100 %, ","")&amp;IF($K19="Non","signature ou date, ",""))&gt;0,"À faire corriger : "&amp;LEFT(IF($F19="Non","modèle périmé (pas les 8 flux), ","")&amp;IF($G19="Non","émetteur incomplet, ","")&amp;IF($H19="Non","tonnes avec décimales, ","")&amp;IF($I19="Non","bilan des masses faux, ","")&amp;IF($J19="Non","répartition différente de 100 %, ","")&amp;IF($K19="Non","signature ou date, ",""),LEN(IF($F19="Non","modèle périmé (pas les 8 flux), ","")&amp;IF($G19="Non","émetteur incomplet, ","")&amp;IF($H19="Non","tonnes avec décimales, ","")&amp;IF($I19="Non","bilan des masses faux, ","")&amp;IF($J19="Non","répartition différente de 100 %, ","")&amp;IF($K19="Non","signature ou date, ",""))-2),IF(COUNTBLANK($F19:$K19)&gt;0,"Points à vérifier",IF(AND(ISNUMBER($N19),ABS(N($N19))&gt;0.1),"Écart avec le registre à expliquer","Conforme")))))</f>
      </c>
      <c r="P19" s="9"/>
      <c r="Q19" s="7"/>
    </row>
    <row r="20" spans="1:17" x14ac:dyDescent="0.25">
      <c r="A20" s="7"/>
      <c r="B20" s="7"/>
      <c r="C20" s="13"/>
      <c r="D20" s="46">
        <f>IF(ISNUMBER($C20),DATE($C20+1,3,31),"")</f>
      </c>
      <c r="E20" s="9"/>
      <c r="F20" s="13"/>
      <c r="G20" s="13"/>
      <c r="H20" s="13"/>
      <c r="I20" s="13"/>
      <c r="J20" s="13"/>
      <c r="K20" s="13"/>
      <c r="L20" s="13"/>
      <c r="M20" s="13"/>
      <c r="N20" s="47">
        <f>IF(OR(NOT(ISNUMBER($L20)),NOT(ISNUMBER($M20))),"",IF($M20=0,"",($L20-$M20)/$M20))</f>
      </c>
      <c r="O20" s="15">
        <f>IF($A20="","",IF($E20="",IF($D20="","Année des déchets à saisir",IF(TODAY()&gt;$D20,"Manquante : relancer le prestataire","Attendue, pas encore due")),IF(LEN(IF($F20="Non","modèle périmé (pas les 8 flux), ","")&amp;IF($G20="Non","émetteur incomplet, ","")&amp;IF($H20="Non","tonnes avec décimales, ","")&amp;IF($I20="Non","bilan des masses faux, ","")&amp;IF($J20="Non","répartition différente de 100 %, ","")&amp;IF($K20="Non","signature ou date, ",""))&gt;0,"À faire corriger : "&amp;LEFT(IF($F20="Non","modèle périmé (pas les 8 flux), ","")&amp;IF($G20="Non","émetteur incomplet, ","")&amp;IF($H20="Non","tonnes avec décimales, ","")&amp;IF($I20="Non","bilan des masses faux, ","")&amp;IF($J20="Non","répartition différente de 100 %, ","")&amp;IF($K20="Non","signature ou date, ",""),LEN(IF($F20="Non","modèle périmé (pas les 8 flux), ","")&amp;IF($G20="Non","émetteur incomplet, ","")&amp;IF($H20="Non","tonnes avec décimales, ","")&amp;IF($I20="Non","bilan des masses faux, ","")&amp;IF($J20="Non","répartition différente de 100 %, ","")&amp;IF($K20="Non","signature ou date, ",""))-2),IF(COUNTBLANK($F20:$K20)&gt;0,"Points à vérifier",IF(AND(ISNUMBER($N20),ABS(N($N20))&gt;0.1),"Écart avec le registre à expliquer","Conforme")))))</f>
      </c>
      <c r="P20" s="9"/>
      <c r="Q20" s="7"/>
    </row>
    <row r="21" spans="1:17" x14ac:dyDescent="0.25">
      <c r="A21" s="7"/>
      <c r="B21" s="7"/>
      <c r="C21" s="13"/>
      <c r="D21" s="46">
        <f>IF(ISNUMBER($C21),DATE($C21+1,3,31),"")</f>
      </c>
      <c r="E21" s="9"/>
      <c r="F21" s="13"/>
      <c r="G21" s="13"/>
      <c r="H21" s="13"/>
      <c r="I21" s="13"/>
      <c r="J21" s="13"/>
      <c r="K21" s="13"/>
      <c r="L21" s="13"/>
      <c r="M21" s="13"/>
      <c r="N21" s="47">
        <f>IF(OR(NOT(ISNUMBER($L21)),NOT(ISNUMBER($M21))),"",IF($M21=0,"",($L21-$M21)/$M21))</f>
      </c>
      <c r="O21" s="15">
        <f>IF($A21="","",IF($E21="",IF($D21="","Année des déchets à saisir",IF(TODAY()&gt;$D21,"Manquante : relancer le prestataire","Attendue, pas encore due")),IF(LEN(IF($F21="Non","modèle périmé (pas les 8 flux), ","")&amp;IF($G21="Non","émetteur incomplet, ","")&amp;IF($H21="Non","tonnes avec décimales, ","")&amp;IF($I21="Non","bilan des masses faux, ","")&amp;IF($J21="Non","répartition différente de 100 %, ","")&amp;IF($K21="Non","signature ou date, ",""))&gt;0,"À faire corriger : "&amp;LEFT(IF($F21="Non","modèle périmé (pas les 8 flux), ","")&amp;IF($G21="Non","émetteur incomplet, ","")&amp;IF($H21="Non","tonnes avec décimales, ","")&amp;IF($I21="Non","bilan des masses faux, ","")&amp;IF($J21="Non","répartition différente de 100 %, ","")&amp;IF($K21="Non","signature ou date, ",""),LEN(IF($F21="Non","modèle périmé (pas les 8 flux), ","")&amp;IF($G21="Non","émetteur incomplet, ","")&amp;IF($H21="Non","tonnes avec décimales, ","")&amp;IF($I21="Non","bilan des masses faux, ","")&amp;IF($J21="Non","répartition différente de 100 %, ","")&amp;IF($K21="Non","signature ou date, ",""))-2),IF(COUNTBLANK($F21:$K21)&gt;0,"Points à vérifier",IF(AND(ISNUMBER($N21),ABS(N($N21))&gt;0.1),"Écart avec le registre à expliquer","Conforme")))))</f>
      </c>
      <c r="P21" s="9"/>
      <c r="Q21" s="7"/>
    </row>
    <row r="22" spans="1:17" x14ac:dyDescent="0.25">
      <c r="A22" s="7"/>
      <c r="B22" s="7"/>
      <c r="C22" s="13"/>
      <c r="D22" s="46">
        <f>IF(ISNUMBER($C22),DATE($C22+1,3,31),"")</f>
      </c>
      <c r="E22" s="9"/>
      <c r="F22" s="13"/>
      <c r="G22" s="13"/>
      <c r="H22" s="13"/>
      <c r="I22" s="13"/>
      <c r="J22" s="13"/>
      <c r="K22" s="13"/>
      <c r="L22" s="13"/>
      <c r="M22" s="13"/>
      <c r="N22" s="47">
        <f>IF(OR(NOT(ISNUMBER($L22)),NOT(ISNUMBER($M22))),"",IF($M22=0,"",($L22-$M22)/$M22))</f>
      </c>
      <c r="O22" s="15">
        <f>IF($A22="","",IF($E22="",IF($D22="","Année des déchets à saisir",IF(TODAY()&gt;$D22,"Manquante : relancer le prestataire","Attendue, pas encore due")),IF(LEN(IF($F22="Non","modèle périmé (pas les 8 flux), ","")&amp;IF($G22="Non","émetteur incomplet, ","")&amp;IF($H22="Non","tonnes avec décimales, ","")&amp;IF($I22="Non","bilan des masses faux, ","")&amp;IF($J22="Non","répartition différente de 100 %, ","")&amp;IF($K22="Non","signature ou date, ",""))&gt;0,"À faire corriger : "&amp;LEFT(IF($F22="Non","modèle périmé (pas les 8 flux), ","")&amp;IF($G22="Non","émetteur incomplet, ","")&amp;IF($H22="Non","tonnes avec décimales, ","")&amp;IF($I22="Non","bilan des masses faux, ","")&amp;IF($J22="Non","répartition différente de 100 %, ","")&amp;IF($K22="Non","signature ou date, ",""),LEN(IF($F22="Non","modèle périmé (pas les 8 flux), ","")&amp;IF($G22="Non","émetteur incomplet, ","")&amp;IF($H22="Non","tonnes avec décimales, ","")&amp;IF($I22="Non","bilan des masses faux, ","")&amp;IF($J22="Non","répartition différente de 100 %, ","")&amp;IF($K22="Non","signature ou date, ",""))-2),IF(COUNTBLANK($F22:$K22)&gt;0,"Points à vérifier",IF(AND(ISNUMBER($N22),ABS(N($N22))&gt;0.1),"Écart avec le registre à expliquer","Conforme")))))</f>
      </c>
      <c r="P22" s="9"/>
      <c r="Q22" s="7"/>
    </row>
    <row r="23" spans="1:17" x14ac:dyDescent="0.25">
      <c r="A23" s="7"/>
      <c r="B23" s="7"/>
      <c r="C23" s="13"/>
      <c r="D23" s="46">
        <f>IF(ISNUMBER($C23),DATE($C23+1,3,31),"")</f>
      </c>
      <c r="E23" s="9"/>
      <c r="F23" s="13"/>
      <c r="G23" s="13"/>
      <c r="H23" s="13"/>
      <c r="I23" s="13"/>
      <c r="J23" s="13"/>
      <c r="K23" s="13"/>
      <c r="L23" s="13"/>
      <c r="M23" s="13"/>
      <c r="N23" s="47">
        <f>IF(OR(NOT(ISNUMBER($L23)),NOT(ISNUMBER($M23))),"",IF($M23=0,"",($L23-$M23)/$M23))</f>
      </c>
      <c r="O23" s="15">
        <f>IF($A23="","",IF($E23="",IF($D23="","Année des déchets à saisir",IF(TODAY()&gt;$D23,"Manquante : relancer le prestataire","Attendue, pas encore due")),IF(LEN(IF($F23="Non","modèle périmé (pas les 8 flux), ","")&amp;IF($G23="Non","émetteur incomplet, ","")&amp;IF($H23="Non","tonnes avec décimales, ","")&amp;IF($I23="Non","bilan des masses faux, ","")&amp;IF($J23="Non","répartition différente de 100 %, ","")&amp;IF($K23="Non","signature ou date, ",""))&gt;0,"À faire corriger : "&amp;LEFT(IF($F23="Non","modèle périmé (pas les 8 flux), ","")&amp;IF($G23="Non","émetteur incomplet, ","")&amp;IF($H23="Non","tonnes avec décimales, ","")&amp;IF($I23="Non","bilan des masses faux, ","")&amp;IF($J23="Non","répartition différente de 100 %, ","")&amp;IF($K23="Non","signature ou date, ",""),LEN(IF($F23="Non","modèle périmé (pas les 8 flux), ","")&amp;IF($G23="Non","émetteur incomplet, ","")&amp;IF($H23="Non","tonnes avec décimales, ","")&amp;IF($I23="Non","bilan des masses faux, ","")&amp;IF($J23="Non","répartition différente de 100 %, ","")&amp;IF($K23="Non","signature ou date, ",""))-2),IF(COUNTBLANK($F23:$K23)&gt;0,"Points à vérifier",IF(AND(ISNUMBER($N23),ABS(N($N23))&gt;0.1),"Écart avec le registre à expliquer","Conforme")))))</f>
      </c>
      <c r="P23" s="9"/>
      <c r="Q23" s="7"/>
    </row>
    <row r="24" spans="1:17" x14ac:dyDescent="0.25">
      <c r="A24" s="7"/>
      <c r="B24" s="7"/>
      <c r="C24" s="13"/>
      <c r="D24" s="46">
        <f>IF(ISNUMBER($C24),DATE($C24+1,3,31),"")</f>
      </c>
      <c r="E24" s="9"/>
      <c r="F24" s="13"/>
      <c r="G24" s="13"/>
      <c r="H24" s="13"/>
      <c r="I24" s="13"/>
      <c r="J24" s="13"/>
      <c r="K24" s="13"/>
      <c r="L24" s="13"/>
      <c r="M24" s="13"/>
      <c r="N24" s="47">
        <f>IF(OR(NOT(ISNUMBER($L24)),NOT(ISNUMBER($M24))),"",IF($M24=0,"",($L24-$M24)/$M24))</f>
      </c>
      <c r="O24" s="15">
        <f>IF($A24="","",IF($E24="",IF($D24="","Année des déchets à saisir",IF(TODAY()&gt;$D24,"Manquante : relancer le prestataire","Attendue, pas encore due")),IF(LEN(IF($F24="Non","modèle périmé (pas les 8 flux), ","")&amp;IF($G24="Non","émetteur incomplet, ","")&amp;IF($H24="Non","tonnes avec décimales, ","")&amp;IF($I24="Non","bilan des masses faux, ","")&amp;IF($J24="Non","répartition différente de 100 %, ","")&amp;IF($K24="Non","signature ou date, ",""))&gt;0,"À faire corriger : "&amp;LEFT(IF($F24="Non","modèle périmé (pas les 8 flux), ","")&amp;IF($G24="Non","émetteur incomplet, ","")&amp;IF($H24="Non","tonnes avec décimales, ","")&amp;IF($I24="Non","bilan des masses faux, ","")&amp;IF($J24="Non","répartition différente de 100 %, ","")&amp;IF($K24="Non","signature ou date, ",""),LEN(IF($F24="Non","modèle périmé (pas les 8 flux), ","")&amp;IF($G24="Non","émetteur incomplet, ","")&amp;IF($H24="Non","tonnes avec décimales, ","")&amp;IF($I24="Non","bilan des masses faux, ","")&amp;IF($J24="Non","répartition différente de 100 %, ","")&amp;IF($K24="Non","signature ou date, ",""))-2),IF(COUNTBLANK($F24:$K24)&gt;0,"Points à vérifier",IF(AND(ISNUMBER($N24),ABS(N($N24))&gt;0.1),"Écart avec le registre à expliquer","Conforme")))))</f>
      </c>
      <c r="P24" s="9"/>
      <c r="Q24" s="7"/>
    </row>
    <row r="25" spans="1:17" x14ac:dyDescent="0.25">
      <c r="A25" s="7"/>
      <c r="B25" s="7"/>
      <c r="C25" s="13"/>
      <c r="D25" s="46">
        <f>IF(ISNUMBER($C25),DATE($C25+1,3,31),"")</f>
      </c>
      <c r="E25" s="9"/>
      <c r="F25" s="13"/>
      <c r="G25" s="13"/>
      <c r="H25" s="13"/>
      <c r="I25" s="13"/>
      <c r="J25" s="13"/>
      <c r="K25" s="13"/>
      <c r="L25" s="13"/>
      <c r="M25" s="13"/>
      <c r="N25" s="47">
        <f>IF(OR(NOT(ISNUMBER($L25)),NOT(ISNUMBER($M25))),"",IF($M25=0,"",($L25-$M25)/$M25))</f>
      </c>
      <c r="O25" s="15">
        <f>IF($A25="","",IF($E25="",IF($D25="","Année des déchets à saisir",IF(TODAY()&gt;$D25,"Manquante : relancer le prestataire","Attendue, pas encore due")),IF(LEN(IF($F25="Non","modèle périmé (pas les 8 flux), ","")&amp;IF($G25="Non","émetteur incomplet, ","")&amp;IF($H25="Non","tonnes avec décimales, ","")&amp;IF($I25="Non","bilan des masses faux, ","")&amp;IF($J25="Non","répartition différente de 100 %, ","")&amp;IF($K25="Non","signature ou date, ",""))&gt;0,"À faire corriger : "&amp;LEFT(IF($F25="Non","modèle périmé (pas les 8 flux), ","")&amp;IF($G25="Non","émetteur incomplet, ","")&amp;IF($H25="Non","tonnes avec décimales, ","")&amp;IF($I25="Non","bilan des masses faux, ","")&amp;IF($J25="Non","répartition différente de 100 %, ","")&amp;IF($K25="Non","signature ou date, ",""),LEN(IF($F25="Non","modèle périmé (pas les 8 flux), ","")&amp;IF($G25="Non","émetteur incomplet, ","")&amp;IF($H25="Non","tonnes avec décimales, ","")&amp;IF($I25="Non","bilan des masses faux, ","")&amp;IF($J25="Non","répartition différente de 100 %, ","")&amp;IF($K25="Non","signature ou date, ",""))-2),IF(COUNTBLANK($F25:$K25)&gt;0,"Points à vérifier",IF(AND(ISNUMBER($N25),ABS(N($N25))&gt;0.1),"Écart avec le registre à expliquer","Conforme")))))</f>
      </c>
      <c r="P25" s="9"/>
      <c r="Q25" s="7"/>
    </row>
    <row r="26" spans="1:17" x14ac:dyDescent="0.25">
      <c r="A26" s="7"/>
      <c r="B26" s="7"/>
      <c r="C26" s="13"/>
      <c r="D26" s="46">
        <f>IF(ISNUMBER($C26),DATE($C26+1,3,31),"")</f>
      </c>
      <c r="E26" s="9"/>
      <c r="F26" s="13"/>
      <c r="G26" s="13"/>
      <c r="H26" s="13"/>
      <c r="I26" s="13"/>
      <c r="J26" s="13"/>
      <c r="K26" s="13"/>
      <c r="L26" s="13"/>
      <c r="M26" s="13"/>
      <c r="N26" s="47">
        <f>IF(OR(NOT(ISNUMBER($L26)),NOT(ISNUMBER($M26))),"",IF($M26=0,"",($L26-$M26)/$M26))</f>
      </c>
      <c r="O26" s="15">
        <f>IF($A26="","",IF($E26="",IF($D26="","Année des déchets à saisir",IF(TODAY()&gt;$D26,"Manquante : relancer le prestataire","Attendue, pas encore due")),IF(LEN(IF($F26="Non","modèle périmé (pas les 8 flux), ","")&amp;IF($G26="Non","émetteur incomplet, ","")&amp;IF($H26="Non","tonnes avec décimales, ","")&amp;IF($I26="Non","bilan des masses faux, ","")&amp;IF($J26="Non","répartition différente de 100 %, ","")&amp;IF($K26="Non","signature ou date, ",""))&gt;0,"À faire corriger : "&amp;LEFT(IF($F26="Non","modèle périmé (pas les 8 flux), ","")&amp;IF($G26="Non","émetteur incomplet, ","")&amp;IF($H26="Non","tonnes avec décimales, ","")&amp;IF($I26="Non","bilan des masses faux, ","")&amp;IF($J26="Non","répartition différente de 100 %, ","")&amp;IF($K26="Non","signature ou date, ",""),LEN(IF($F26="Non","modèle périmé (pas les 8 flux), ","")&amp;IF($G26="Non","émetteur incomplet, ","")&amp;IF($H26="Non","tonnes avec décimales, ","")&amp;IF($I26="Non","bilan des masses faux, ","")&amp;IF($J26="Non","répartition différente de 100 %, ","")&amp;IF($K26="Non","signature ou date, ",""))-2),IF(COUNTBLANK($F26:$K26)&gt;0,"Points à vérifier",IF(AND(ISNUMBER($N26),ABS(N($N26))&gt;0.1),"Écart avec le registre à expliquer","Conforme")))))</f>
      </c>
      <c r="P26" s="9"/>
      <c r="Q26" s="7"/>
    </row>
    <row r="27" spans="1:17" x14ac:dyDescent="0.25">
      <c r="A27" s="7"/>
      <c r="B27" s="7"/>
      <c r="C27" s="13"/>
      <c r="D27" s="46">
        <f>IF(ISNUMBER($C27),DATE($C27+1,3,31),"")</f>
      </c>
      <c r="E27" s="9"/>
      <c r="F27" s="13"/>
      <c r="G27" s="13"/>
      <c r="H27" s="13"/>
      <c r="I27" s="13"/>
      <c r="J27" s="13"/>
      <c r="K27" s="13"/>
      <c r="L27" s="13"/>
      <c r="M27" s="13"/>
      <c r="N27" s="47">
        <f>IF(OR(NOT(ISNUMBER($L27)),NOT(ISNUMBER($M27))),"",IF($M27=0,"",($L27-$M27)/$M27))</f>
      </c>
      <c r="O27" s="15">
        <f>IF($A27="","",IF($E27="",IF($D27="","Année des déchets à saisir",IF(TODAY()&gt;$D27,"Manquante : relancer le prestataire","Attendue, pas encore due")),IF(LEN(IF($F27="Non","modèle périmé (pas les 8 flux), ","")&amp;IF($G27="Non","émetteur incomplet, ","")&amp;IF($H27="Non","tonnes avec décimales, ","")&amp;IF($I27="Non","bilan des masses faux, ","")&amp;IF($J27="Non","répartition différente de 100 %, ","")&amp;IF($K27="Non","signature ou date, ",""))&gt;0,"À faire corriger : "&amp;LEFT(IF($F27="Non","modèle périmé (pas les 8 flux), ","")&amp;IF($G27="Non","émetteur incomplet, ","")&amp;IF($H27="Non","tonnes avec décimales, ","")&amp;IF($I27="Non","bilan des masses faux, ","")&amp;IF($J27="Non","répartition différente de 100 %, ","")&amp;IF($K27="Non","signature ou date, ",""),LEN(IF($F27="Non","modèle périmé (pas les 8 flux), ","")&amp;IF($G27="Non","émetteur incomplet, ","")&amp;IF($H27="Non","tonnes avec décimales, ","")&amp;IF($I27="Non","bilan des masses faux, ","")&amp;IF($J27="Non","répartition différente de 100 %, ","")&amp;IF($K27="Non","signature ou date, ",""))-2),IF(COUNTBLANK($F27:$K27)&gt;0,"Points à vérifier",IF(AND(ISNUMBER($N27),ABS(N($N27))&gt;0.1),"Écart avec le registre à expliquer","Conforme")))))</f>
      </c>
      <c r="P27" s="9"/>
      <c r="Q27" s="7"/>
    </row>
    <row r="28" spans="1:17" x14ac:dyDescent="0.25">
      <c r="A28" s="7"/>
      <c r="B28" s="7"/>
      <c r="C28" s="13"/>
      <c r="D28" s="46">
        <f>IF(ISNUMBER($C28),DATE($C28+1,3,31),"")</f>
      </c>
      <c r="E28" s="9"/>
      <c r="F28" s="13"/>
      <c r="G28" s="13"/>
      <c r="H28" s="13"/>
      <c r="I28" s="13"/>
      <c r="J28" s="13"/>
      <c r="K28" s="13"/>
      <c r="L28" s="13"/>
      <c r="M28" s="13"/>
      <c r="N28" s="47">
        <f>IF(OR(NOT(ISNUMBER($L28)),NOT(ISNUMBER($M28))),"",IF($M28=0,"",($L28-$M28)/$M28))</f>
      </c>
      <c r="O28" s="15">
        <f>IF($A28="","",IF($E28="",IF($D28="","Année des déchets à saisir",IF(TODAY()&gt;$D28,"Manquante : relancer le prestataire","Attendue, pas encore due")),IF(LEN(IF($F28="Non","modèle périmé (pas les 8 flux), ","")&amp;IF($G28="Non","émetteur incomplet, ","")&amp;IF($H28="Non","tonnes avec décimales, ","")&amp;IF($I28="Non","bilan des masses faux, ","")&amp;IF($J28="Non","répartition différente de 100 %, ","")&amp;IF($K28="Non","signature ou date, ",""))&gt;0,"À faire corriger : "&amp;LEFT(IF($F28="Non","modèle périmé (pas les 8 flux), ","")&amp;IF($G28="Non","émetteur incomplet, ","")&amp;IF($H28="Non","tonnes avec décimales, ","")&amp;IF($I28="Non","bilan des masses faux, ","")&amp;IF($J28="Non","répartition différente de 100 %, ","")&amp;IF($K28="Non","signature ou date, ",""),LEN(IF($F28="Non","modèle périmé (pas les 8 flux), ","")&amp;IF($G28="Non","émetteur incomplet, ","")&amp;IF($H28="Non","tonnes avec décimales, ","")&amp;IF($I28="Non","bilan des masses faux, ","")&amp;IF($J28="Non","répartition différente de 100 %, ","")&amp;IF($K28="Non","signature ou date, ",""))-2),IF(COUNTBLANK($F28:$K28)&gt;0,"Points à vérifier",IF(AND(ISNUMBER($N28),ABS(N($N28))&gt;0.1),"Écart avec le registre à expliquer","Conforme")))))</f>
      </c>
      <c r="P28" s="9"/>
      <c r="Q28" s="7"/>
    </row>
    <row r="29" spans="1:17" x14ac:dyDescent="0.25">
      <c r="A29" s="7"/>
      <c r="B29" s="7"/>
      <c r="C29" s="13"/>
      <c r="D29" s="46">
        <f>IF(ISNUMBER($C29),DATE($C29+1,3,31),"")</f>
      </c>
      <c r="E29" s="9"/>
      <c r="F29" s="13"/>
      <c r="G29" s="13"/>
      <c r="H29" s="13"/>
      <c r="I29" s="13"/>
      <c r="J29" s="13"/>
      <c r="K29" s="13"/>
      <c r="L29" s="13"/>
      <c r="M29" s="13"/>
      <c r="N29" s="47">
        <f>IF(OR(NOT(ISNUMBER($L29)),NOT(ISNUMBER($M29))),"",IF($M29=0,"",($L29-$M29)/$M29))</f>
      </c>
      <c r="O29" s="15">
        <f>IF($A29="","",IF($E29="",IF($D29="","Année des déchets à saisir",IF(TODAY()&gt;$D29,"Manquante : relancer le prestataire","Attendue, pas encore due")),IF(LEN(IF($F29="Non","modèle périmé (pas les 8 flux), ","")&amp;IF($G29="Non","émetteur incomplet, ","")&amp;IF($H29="Non","tonnes avec décimales, ","")&amp;IF($I29="Non","bilan des masses faux, ","")&amp;IF($J29="Non","répartition différente de 100 %, ","")&amp;IF($K29="Non","signature ou date, ",""))&gt;0,"À faire corriger : "&amp;LEFT(IF($F29="Non","modèle périmé (pas les 8 flux), ","")&amp;IF($G29="Non","émetteur incomplet, ","")&amp;IF($H29="Non","tonnes avec décimales, ","")&amp;IF($I29="Non","bilan des masses faux, ","")&amp;IF($J29="Non","répartition différente de 100 %, ","")&amp;IF($K29="Non","signature ou date, ",""),LEN(IF($F29="Non","modèle périmé (pas les 8 flux), ","")&amp;IF($G29="Non","émetteur incomplet, ","")&amp;IF($H29="Non","tonnes avec décimales, ","")&amp;IF($I29="Non","bilan des masses faux, ","")&amp;IF($J29="Non","répartition différente de 100 %, ","")&amp;IF($K29="Non","signature ou date, ",""))-2),IF(COUNTBLANK($F29:$K29)&gt;0,"Points à vérifier",IF(AND(ISNUMBER($N29),ABS(N($N29))&gt;0.1),"Écart avec le registre à expliquer","Conforme")))))</f>
      </c>
      <c r="P29" s="9"/>
      <c r="Q29" s="7"/>
    </row>
    <row r="30" spans="1:17" x14ac:dyDescent="0.25">
      <c r="A30" s="7"/>
      <c r="B30" s="7"/>
      <c r="C30" s="13"/>
      <c r="D30" s="46">
        <f>IF(ISNUMBER($C30),DATE($C30+1,3,31),"")</f>
      </c>
      <c r="E30" s="9"/>
      <c r="F30" s="13"/>
      <c r="G30" s="13"/>
      <c r="H30" s="13"/>
      <c r="I30" s="13"/>
      <c r="J30" s="13"/>
      <c r="K30" s="13"/>
      <c r="L30" s="13"/>
      <c r="M30" s="13"/>
      <c r="N30" s="47">
        <f>IF(OR(NOT(ISNUMBER($L30)),NOT(ISNUMBER($M30))),"",IF($M30=0,"",($L30-$M30)/$M30))</f>
      </c>
      <c r="O30" s="15">
        <f>IF($A30="","",IF($E30="",IF($D30="","Année des déchets à saisir",IF(TODAY()&gt;$D30,"Manquante : relancer le prestataire","Attendue, pas encore due")),IF(LEN(IF($F30="Non","modèle périmé (pas les 8 flux), ","")&amp;IF($G30="Non","émetteur incomplet, ","")&amp;IF($H30="Non","tonnes avec décimales, ","")&amp;IF($I30="Non","bilan des masses faux, ","")&amp;IF($J30="Non","répartition différente de 100 %, ","")&amp;IF($K30="Non","signature ou date, ",""))&gt;0,"À faire corriger : "&amp;LEFT(IF($F30="Non","modèle périmé (pas les 8 flux), ","")&amp;IF($G30="Non","émetteur incomplet, ","")&amp;IF($H30="Non","tonnes avec décimales, ","")&amp;IF($I30="Non","bilan des masses faux, ","")&amp;IF($J30="Non","répartition différente de 100 %, ","")&amp;IF($K30="Non","signature ou date, ",""),LEN(IF($F30="Non","modèle périmé (pas les 8 flux), ","")&amp;IF($G30="Non","émetteur incomplet, ","")&amp;IF($H30="Non","tonnes avec décimales, ","")&amp;IF($I30="Non","bilan des masses faux, ","")&amp;IF($J30="Non","répartition différente de 100 %, ","")&amp;IF($K30="Non","signature ou date, ",""))-2),IF(COUNTBLANK($F30:$K30)&gt;0,"Points à vérifier",IF(AND(ISNUMBER($N30),ABS(N($N30))&gt;0.1),"Écart avec le registre à expliquer","Conforme")))))</f>
      </c>
      <c r="P30" s="9"/>
      <c r="Q30" s="7"/>
    </row>
    <row r="31" spans="1:17" x14ac:dyDescent="0.25">
      <c r="A31" s="7"/>
      <c r="B31" s="7"/>
      <c r="C31" s="13"/>
      <c r="D31" s="46">
        <f>IF(ISNUMBER($C31),DATE($C31+1,3,31),"")</f>
      </c>
      <c r="E31" s="9"/>
      <c r="F31" s="13"/>
      <c r="G31" s="13"/>
      <c r="H31" s="13"/>
      <c r="I31" s="13"/>
      <c r="J31" s="13"/>
      <c r="K31" s="13"/>
      <c r="L31" s="13"/>
      <c r="M31" s="13"/>
      <c r="N31" s="47">
        <f>IF(OR(NOT(ISNUMBER($L31)),NOT(ISNUMBER($M31))),"",IF($M31=0,"",($L31-$M31)/$M31))</f>
      </c>
      <c r="O31" s="15">
        <f>IF($A31="","",IF($E31="",IF($D31="","Année des déchets à saisir",IF(TODAY()&gt;$D31,"Manquante : relancer le prestataire","Attendue, pas encore due")),IF(LEN(IF($F31="Non","modèle périmé (pas les 8 flux), ","")&amp;IF($G31="Non","émetteur incomplet, ","")&amp;IF($H31="Non","tonnes avec décimales, ","")&amp;IF($I31="Non","bilan des masses faux, ","")&amp;IF($J31="Non","répartition différente de 100 %, ","")&amp;IF($K31="Non","signature ou date, ",""))&gt;0,"À faire corriger : "&amp;LEFT(IF($F31="Non","modèle périmé (pas les 8 flux), ","")&amp;IF($G31="Non","émetteur incomplet, ","")&amp;IF($H31="Non","tonnes avec décimales, ","")&amp;IF($I31="Non","bilan des masses faux, ","")&amp;IF($J31="Non","répartition différente de 100 %, ","")&amp;IF($K31="Non","signature ou date, ",""),LEN(IF($F31="Non","modèle périmé (pas les 8 flux), ","")&amp;IF($G31="Non","émetteur incomplet, ","")&amp;IF($H31="Non","tonnes avec décimales, ","")&amp;IF($I31="Non","bilan des masses faux, ","")&amp;IF($J31="Non","répartition différente de 100 %, ","")&amp;IF($K31="Non","signature ou date, ",""))-2),IF(COUNTBLANK($F31:$K31)&gt;0,"Points à vérifier",IF(AND(ISNUMBER($N31),ABS(N($N31))&gt;0.1),"Écart avec le registre à expliquer","Conforme")))))</f>
      </c>
      <c r="P31" s="9"/>
      <c r="Q31" s="7"/>
    </row>
    <row r="32" spans="1:17" x14ac:dyDescent="0.25">
      <c r="A32" s="7"/>
      <c r="B32" s="7"/>
      <c r="C32" s="13"/>
      <c r="D32" s="46">
        <f>IF(ISNUMBER($C32),DATE($C32+1,3,31),"")</f>
      </c>
      <c r="E32" s="9"/>
      <c r="F32" s="13"/>
      <c r="G32" s="13"/>
      <c r="H32" s="13"/>
      <c r="I32" s="13"/>
      <c r="J32" s="13"/>
      <c r="K32" s="13"/>
      <c r="L32" s="13"/>
      <c r="M32" s="13"/>
      <c r="N32" s="47">
        <f>IF(OR(NOT(ISNUMBER($L32)),NOT(ISNUMBER($M32))),"",IF($M32=0,"",($L32-$M32)/$M32))</f>
      </c>
      <c r="O32" s="15">
        <f>IF($A32="","",IF($E32="",IF($D32="","Année des déchets à saisir",IF(TODAY()&gt;$D32,"Manquante : relancer le prestataire","Attendue, pas encore due")),IF(LEN(IF($F32="Non","modèle périmé (pas les 8 flux), ","")&amp;IF($G32="Non","émetteur incomplet, ","")&amp;IF($H32="Non","tonnes avec décimales, ","")&amp;IF($I32="Non","bilan des masses faux, ","")&amp;IF($J32="Non","répartition différente de 100 %, ","")&amp;IF($K32="Non","signature ou date, ",""))&gt;0,"À faire corriger : "&amp;LEFT(IF($F32="Non","modèle périmé (pas les 8 flux), ","")&amp;IF($G32="Non","émetteur incomplet, ","")&amp;IF($H32="Non","tonnes avec décimales, ","")&amp;IF($I32="Non","bilan des masses faux, ","")&amp;IF($J32="Non","répartition différente de 100 %, ","")&amp;IF($K32="Non","signature ou date, ",""),LEN(IF($F32="Non","modèle périmé (pas les 8 flux), ","")&amp;IF($G32="Non","émetteur incomplet, ","")&amp;IF($H32="Non","tonnes avec décimales, ","")&amp;IF($I32="Non","bilan des masses faux, ","")&amp;IF($J32="Non","répartition différente de 100 %, ","")&amp;IF($K32="Non","signature ou date, ",""))-2),IF(COUNTBLANK($F32:$K32)&gt;0,"Points à vérifier",IF(AND(ISNUMBER($N32),ABS(N($N32))&gt;0.1),"Écart avec le registre à expliquer","Conforme")))))</f>
      </c>
      <c r="P32" s="9"/>
      <c r="Q32" s="7"/>
    </row>
    <row r="33" spans="1:17" x14ac:dyDescent="0.25">
      <c r="A33" s="7"/>
      <c r="B33" s="7"/>
      <c r="C33" s="13"/>
      <c r="D33" s="46">
        <f>IF(ISNUMBER($C33),DATE($C33+1,3,31),"")</f>
      </c>
      <c r="E33" s="9"/>
      <c r="F33" s="13"/>
      <c r="G33" s="13"/>
      <c r="H33" s="13"/>
      <c r="I33" s="13"/>
      <c r="J33" s="13"/>
      <c r="K33" s="13"/>
      <c r="L33" s="13"/>
      <c r="M33" s="13"/>
      <c r="N33" s="47">
        <f>IF(OR(NOT(ISNUMBER($L33)),NOT(ISNUMBER($M33))),"",IF($M33=0,"",($L33-$M33)/$M33))</f>
      </c>
      <c r="O33" s="15">
        <f>IF($A33="","",IF($E33="",IF($D33="","Année des déchets à saisir",IF(TODAY()&gt;$D33,"Manquante : relancer le prestataire","Attendue, pas encore due")),IF(LEN(IF($F33="Non","modèle périmé (pas les 8 flux), ","")&amp;IF($G33="Non","émetteur incomplet, ","")&amp;IF($H33="Non","tonnes avec décimales, ","")&amp;IF($I33="Non","bilan des masses faux, ","")&amp;IF($J33="Non","répartition différente de 100 %, ","")&amp;IF($K33="Non","signature ou date, ",""))&gt;0,"À faire corriger : "&amp;LEFT(IF($F33="Non","modèle périmé (pas les 8 flux), ","")&amp;IF($G33="Non","émetteur incomplet, ","")&amp;IF($H33="Non","tonnes avec décimales, ","")&amp;IF($I33="Non","bilan des masses faux, ","")&amp;IF($J33="Non","répartition différente de 100 %, ","")&amp;IF($K33="Non","signature ou date, ",""),LEN(IF($F33="Non","modèle périmé (pas les 8 flux), ","")&amp;IF($G33="Non","émetteur incomplet, ","")&amp;IF($H33="Non","tonnes avec décimales, ","")&amp;IF($I33="Non","bilan des masses faux, ","")&amp;IF($J33="Non","répartition différente de 100 %, ","")&amp;IF($K33="Non","signature ou date, ",""))-2),IF(COUNTBLANK($F33:$K33)&gt;0,"Points à vérifier",IF(AND(ISNUMBER($N33),ABS(N($N33))&gt;0.1),"Écart avec le registre à expliquer","Conforme")))))</f>
      </c>
      <c r="P33" s="9"/>
      <c r="Q33" s="7"/>
    </row>
    <row r="34" spans="1:17" x14ac:dyDescent="0.25">
      <c r="A34" s="7"/>
      <c r="B34" s="7"/>
      <c r="C34" s="13"/>
      <c r="D34" s="46">
        <f>IF(ISNUMBER($C34),DATE($C34+1,3,31),"")</f>
      </c>
      <c r="E34" s="9"/>
      <c r="F34" s="13"/>
      <c r="G34" s="13"/>
      <c r="H34" s="13"/>
      <c r="I34" s="13"/>
      <c r="J34" s="13"/>
      <c r="K34" s="13"/>
      <c r="L34" s="13"/>
      <c r="M34" s="13"/>
      <c r="N34" s="47">
        <f>IF(OR(NOT(ISNUMBER($L34)),NOT(ISNUMBER($M34))),"",IF($M34=0,"",($L34-$M34)/$M34))</f>
      </c>
      <c r="O34" s="15">
        <f>IF($A34="","",IF($E34="",IF($D34="","Année des déchets à saisir",IF(TODAY()&gt;$D34,"Manquante : relancer le prestataire","Attendue, pas encore due")),IF(LEN(IF($F34="Non","modèle périmé (pas les 8 flux), ","")&amp;IF($G34="Non","émetteur incomplet, ","")&amp;IF($H34="Non","tonnes avec décimales, ","")&amp;IF($I34="Non","bilan des masses faux, ","")&amp;IF($J34="Non","répartition différente de 100 %, ","")&amp;IF($K34="Non","signature ou date, ",""))&gt;0,"À faire corriger : "&amp;LEFT(IF($F34="Non","modèle périmé (pas les 8 flux), ","")&amp;IF($G34="Non","émetteur incomplet, ","")&amp;IF($H34="Non","tonnes avec décimales, ","")&amp;IF($I34="Non","bilan des masses faux, ","")&amp;IF($J34="Non","répartition différente de 100 %, ","")&amp;IF($K34="Non","signature ou date, ",""),LEN(IF($F34="Non","modèle périmé (pas les 8 flux), ","")&amp;IF($G34="Non","émetteur incomplet, ","")&amp;IF($H34="Non","tonnes avec décimales, ","")&amp;IF($I34="Non","bilan des masses faux, ","")&amp;IF($J34="Non","répartition différente de 100 %, ","")&amp;IF($K34="Non","signature ou date, ",""))-2),IF(COUNTBLANK($F34:$K34)&gt;0,"Points à vérifier",IF(AND(ISNUMBER($N34),ABS(N($N34))&gt;0.1),"Écart avec le registre à expliquer","Conforme")))))</f>
      </c>
      <c r="P34" s="9"/>
      <c r="Q34" s="7"/>
    </row>
    <row r="35" spans="1:17" x14ac:dyDescent="0.25">
      <c r="A35" s="7"/>
      <c r="B35" s="7"/>
      <c r="C35" s="13"/>
      <c r="D35" s="46">
        <f>IF(ISNUMBER($C35),DATE($C35+1,3,31),"")</f>
      </c>
      <c r="E35" s="9"/>
      <c r="F35" s="13"/>
      <c r="G35" s="13"/>
      <c r="H35" s="13"/>
      <c r="I35" s="13"/>
      <c r="J35" s="13"/>
      <c r="K35" s="13"/>
      <c r="L35" s="13"/>
      <c r="M35" s="13"/>
      <c r="N35" s="47">
        <f>IF(OR(NOT(ISNUMBER($L35)),NOT(ISNUMBER($M35))),"",IF($M35=0,"",($L35-$M35)/$M35))</f>
      </c>
      <c r="O35" s="15">
        <f>IF($A35="","",IF($E35="",IF($D35="","Année des déchets à saisir",IF(TODAY()&gt;$D35,"Manquante : relancer le prestataire","Attendue, pas encore due")),IF(LEN(IF($F35="Non","modèle périmé (pas les 8 flux), ","")&amp;IF($G35="Non","émetteur incomplet, ","")&amp;IF($H35="Non","tonnes avec décimales, ","")&amp;IF($I35="Non","bilan des masses faux, ","")&amp;IF($J35="Non","répartition différente de 100 %, ","")&amp;IF($K35="Non","signature ou date, ",""))&gt;0,"À faire corriger : "&amp;LEFT(IF($F35="Non","modèle périmé (pas les 8 flux), ","")&amp;IF($G35="Non","émetteur incomplet, ","")&amp;IF($H35="Non","tonnes avec décimales, ","")&amp;IF($I35="Non","bilan des masses faux, ","")&amp;IF($J35="Non","répartition différente de 100 %, ","")&amp;IF($K35="Non","signature ou date, ",""),LEN(IF($F35="Non","modèle périmé (pas les 8 flux), ","")&amp;IF($G35="Non","émetteur incomplet, ","")&amp;IF($H35="Non","tonnes avec décimales, ","")&amp;IF($I35="Non","bilan des masses faux, ","")&amp;IF($J35="Non","répartition différente de 100 %, ","")&amp;IF($K35="Non","signature ou date, ",""))-2),IF(COUNTBLANK($F35:$K35)&gt;0,"Points à vérifier",IF(AND(ISNUMBER($N35),ABS(N($N35))&gt;0.1),"Écart avec le registre à expliquer","Conforme")))))</f>
      </c>
      <c r="P35" s="9"/>
      <c r="Q35" s="7"/>
    </row>
    <row r="36" spans="1:17" x14ac:dyDescent="0.25">
      <c r="A36" s="7"/>
      <c r="B36" s="7"/>
      <c r="C36" s="13"/>
      <c r="D36" s="46">
        <f>IF(ISNUMBER($C36),DATE($C36+1,3,31),"")</f>
      </c>
      <c r="E36" s="9"/>
      <c r="F36" s="13"/>
      <c r="G36" s="13"/>
      <c r="H36" s="13"/>
      <c r="I36" s="13"/>
      <c r="J36" s="13"/>
      <c r="K36" s="13"/>
      <c r="L36" s="13"/>
      <c r="M36" s="13"/>
      <c r="N36" s="47">
        <f>IF(OR(NOT(ISNUMBER($L36)),NOT(ISNUMBER($M36))),"",IF($M36=0,"",($L36-$M36)/$M36))</f>
      </c>
      <c r="O36" s="15">
        <f>IF($A36="","",IF($E36="",IF($D36="","Année des déchets à saisir",IF(TODAY()&gt;$D36,"Manquante : relancer le prestataire","Attendue, pas encore due")),IF(LEN(IF($F36="Non","modèle périmé (pas les 8 flux), ","")&amp;IF($G36="Non","émetteur incomplet, ","")&amp;IF($H36="Non","tonnes avec décimales, ","")&amp;IF($I36="Non","bilan des masses faux, ","")&amp;IF($J36="Non","répartition différente de 100 %, ","")&amp;IF($K36="Non","signature ou date, ",""))&gt;0,"À faire corriger : "&amp;LEFT(IF($F36="Non","modèle périmé (pas les 8 flux), ","")&amp;IF($G36="Non","émetteur incomplet, ","")&amp;IF($H36="Non","tonnes avec décimales, ","")&amp;IF($I36="Non","bilan des masses faux, ","")&amp;IF($J36="Non","répartition différente de 100 %, ","")&amp;IF($K36="Non","signature ou date, ",""),LEN(IF($F36="Non","modèle périmé (pas les 8 flux), ","")&amp;IF($G36="Non","émetteur incomplet, ","")&amp;IF($H36="Non","tonnes avec décimales, ","")&amp;IF($I36="Non","bilan des masses faux, ","")&amp;IF($J36="Non","répartition différente de 100 %, ","")&amp;IF($K36="Non","signature ou date, ",""))-2),IF(COUNTBLANK($F36:$K36)&gt;0,"Points à vérifier",IF(AND(ISNUMBER($N36),ABS(N($N36))&gt;0.1),"Écart avec le registre à expliquer","Conforme")))))</f>
      </c>
      <c r="P36" s="9"/>
      <c r="Q36" s="7"/>
    </row>
    <row r="37" spans="1:17" x14ac:dyDescent="0.25">
      <c r="A37" s="7"/>
      <c r="B37" s="7"/>
      <c r="C37" s="13"/>
      <c r="D37" s="46">
        <f>IF(ISNUMBER($C37),DATE($C37+1,3,31),"")</f>
      </c>
      <c r="E37" s="9"/>
      <c r="F37" s="13"/>
      <c r="G37" s="13"/>
      <c r="H37" s="13"/>
      <c r="I37" s="13"/>
      <c r="J37" s="13"/>
      <c r="K37" s="13"/>
      <c r="L37" s="13"/>
      <c r="M37" s="13"/>
      <c r="N37" s="47">
        <f>IF(OR(NOT(ISNUMBER($L37)),NOT(ISNUMBER($M37))),"",IF($M37=0,"",($L37-$M37)/$M37))</f>
      </c>
      <c r="O37" s="15">
        <f>IF($A37="","",IF($E37="",IF($D37="","Année des déchets à saisir",IF(TODAY()&gt;$D37,"Manquante : relancer le prestataire","Attendue, pas encore due")),IF(LEN(IF($F37="Non","modèle périmé (pas les 8 flux), ","")&amp;IF($G37="Non","émetteur incomplet, ","")&amp;IF($H37="Non","tonnes avec décimales, ","")&amp;IF($I37="Non","bilan des masses faux, ","")&amp;IF($J37="Non","répartition différente de 100 %, ","")&amp;IF($K37="Non","signature ou date, ",""))&gt;0,"À faire corriger : "&amp;LEFT(IF($F37="Non","modèle périmé (pas les 8 flux), ","")&amp;IF($G37="Non","émetteur incomplet, ","")&amp;IF($H37="Non","tonnes avec décimales, ","")&amp;IF($I37="Non","bilan des masses faux, ","")&amp;IF($J37="Non","répartition différente de 100 %, ","")&amp;IF($K37="Non","signature ou date, ",""),LEN(IF($F37="Non","modèle périmé (pas les 8 flux), ","")&amp;IF($G37="Non","émetteur incomplet, ","")&amp;IF($H37="Non","tonnes avec décimales, ","")&amp;IF($I37="Non","bilan des masses faux, ","")&amp;IF($J37="Non","répartition différente de 100 %, ","")&amp;IF($K37="Non","signature ou date, ",""))-2),IF(COUNTBLANK($F37:$K37)&gt;0,"Points à vérifier",IF(AND(ISNUMBER($N37),ABS(N($N37))&gt;0.1),"Écart avec le registre à expliquer","Conforme")))))</f>
      </c>
      <c r="P37" s="9"/>
      <c r="Q37" s="7"/>
    </row>
    <row r="38" spans="1:17" x14ac:dyDescent="0.25">
      <c r="A38" s="7"/>
      <c r="B38" s="7"/>
      <c r="C38" s="13"/>
      <c r="D38" s="46">
        <f>IF(ISNUMBER($C38),DATE($C38+1,3,31),"")</f>
      </c>
      <c r="E38" s="9"/>
      <c r="F38" s="13"/>
      <c r="G38" s="13"/>
      <c r="H38" s="13"/>
      <c r="I38" s="13"/>
      <c r="J38" s="13"/>
      <c r="K38" s="13"/>
      <c r="L38" s="13"/>
      <c r="M38" s="13"/>
      <c r="N38" s="47">
        <f>IF(OR(NOT(ISNUMBER($L38)),NOT(ISNUMBER($M38))),"",IF($M38=0,"",($L38-$M38)/$M38))</f>
      </c>
      <c r="O38" s="15">
        <f>IF($A38="","",IF($E38="",IF($D38="","Année des déchets à saisir",IF(TODAY()&gt;$D38,"Manquante : relancer le prestataire","Attendue, pas encore due")),IF(LEN(IF($F38="Non","modèle périmé (pas les 8 flux), ","")&amp;IF($G38="Non","émetteur incomplet, ","")&amp;IF($H38="Non","tonnes avec décimales, ","")&amp;IF($I38="Non","bilan des masses faux, ","")&amp;IF($J38="Non","répartition différente de 100 %, ","")&amp;IF($K38="Non","signature ou date, ",""))&gt;0,"À faire corriger : "&amp;LEFT(IF($F38="Non","modèle périmé (pas les 8 flux), ","")&amp;IF($G38="Non","émetteur incomplet, ","")&amp;IF($H38="Non","tonnes avec décimales, ","")&amp;IF($I38="Non","bilan des masses faux, ","")&amp;IF($J38="Non","répartition différente de 100 %, ","")&amp;IF($K38="Non","signature ou date, ",""),LEN(IF($F38="Non","modèle périmé (pas les 8 flux), ","")&amp;IF($G38="Non","émetteur incomplet, ","")&amp;IF($H38="Non","tonnes avec décimales, ","")&amp;IF($I38="Non","bilan des masses faux, ","")&amp;IF($J38="Non","répartition différente de 100 %, ","")&amp;IF($K38="Non","signature ou date, ",""))-2),IF(COUNTBLANK($F38:$K38)&gt;0,"Points à vérifier",IF(AND(ISNUMBER($N38),ABS(N($N38))&gt;0.1),"Écart avec le registre à expliquer","Conforme")))))</f>
      </c>
      <c r="P38" s="9"/>
      <c r="Q38" s="7"/>
    </row>
    <row r="39" spans="1:17" x14ac:dyDescent="0.25">
      <c r="A39" s="7"/>
      <c r="B39" s="7"/>
      <c r="C39" s="13"/>
      <c r="D39" s="46">
        <f>IF(ISNUMBER($C39),DATE($C39+1,3,31),"")</f>
      </c>
      <c r="E39" s="9"/>
      <c r="F39" s="13"/>
      <c r="G39" s="13"/>
      <c r="H39" s="13"/>
      <c r="I39" s="13"/>
      <c r="J39" s="13"/>
      <c r="K39" s="13"/>
      <c r="L39" s="13"/>
      <c r="M39" s="13"/>
      <c r="N39" s="47">
        <f>IF(OR(NOT(ISNUMBER($L39)),NOT(ISNUMBER($M39))),"",IF($M39=0,"",($L39-$M39)/$M39))</f>
      </c>
      <c r="O39" s="15">
        <f>IF($A39="","",IF($E39="",IF($D39="","Année des déchets à saisir",IF(TODAY()&gt;$D39,"Manquante : relancer le prestataire","Attendue, pas encore due")),IF(LEN(IF($F39="Non","modèle périmé (pas les 8 flux), ","")&amp;IF($G39="Non","émetteur incomplet, ","")&amp;IF($H39="Non","tonnes avec décimales, ","")&amp;IF($I39="Non","bilan des masses faux, ","")&amp;IF($J39="Non","répartition différente de 100 %, ","")&amp;IF($K39="Non","signature ou date, ",""))&gt;0,"À faire corriger : "&amp;LEFT(IF($F39="Non","modèle périmé (pas les 8 flux), ","")&amp;IF($G39="Non","émetteur incomplet, ","")&amp;IF($H39="Non","tonnes avec décimales, ","")&amp;IF($I39="Non","bilan des masses faux, ","")&amp;IF($J39="Non","répartition différente de 100 %, ","")&amp;IF($K39="Non","signature ou date, ",""),LEN(IF($F39="Non","modèle périmé (pas les 8 flux), ","")&amp;IF($G39="Non","émetteur incomplet, ","")&amp;IF($H39="Non","tonnes avec décimales, ","")&amp;IF($I39="Non","bilan des masses faux, ","")&amp;IF($J39="Non","répartition différente de 100 %, ","")&amp;IF($K39="Non","signature ou date, ",""))-2),IF(COUNTBLANK($F39:$K39)&gt;0,"Points à vérifier",IF(AND(ISNUMBER($N39),ABS(N($N39))&gt;0.1),"Écart avec le registre à expliquer","Conforme")))))</f>
      </c>
      <c r="P39" s="9"/>
      <c r="Q39" s="7"/>
    </row>
    <row r="40" spans="1:17" x14ac:dyDescent="0.25">
      <c r="A40" s="7"/>
      <c r="B40" s="7"/>
      <c r="C40" s="13"/>
      <c r="D40" s="46">
        <f>IF(ISNUMBER($C40),DATE($C40+1,3,31),"")</f>
      </c>
      <c r="E40" s="9"/>
      <c r="F40" s="13"/>
      <c r="G40" s="13"/>
      <c r="H40" s="13"/>
      <c r="I40" s="13"/>
      <c r="J40" s="13"/>
      <c r="K40" s="13"/>
      <c r="L40" s="13"/>
      <c r="M40" s="13"/>
      <c r="N40" s="47">
        <f>IF(OR(NOT(ISNUMBER($L40)),NOT(ISNUMBER($M40))),"",IF($M40=0,"",($L40-$M40)/$M40))</f>
      </c>
      <c r="O40" s="15">
        <f>IF($A40="","",IF($E40="",IF($D40="","Année des déchets à saisir",IF(TODAY()&gt;$D40,"Manquante : relancer le prestataire","Attendue, pas encore due")),IF(LEN(IF($F40="Non","modèle périmé (pas les 8 flux), ","")&amp;IF($G40="Non","émetteur incomplet, ","")&amp;IF($H40="Non","tonnes avec décimales, ","")&amp;IF($I40="Non","bilan des masses faux, ","")&amp;IF($J40="Non","répartition différente de 100 %, ","")&amp;IF($K40="Non","signature ou date, ",""))&gt;0,"À faire corriger : "&amp;LEFT(IF($F40="Non","modèle périmé (pas les 8 flux), ","")&amp;IF($G40="Non","émetteur incomplet, ","")&amp;IF($H40="Non","tonnes avec décimales, ","")&amp;IF($I40="Non","bilan des masses faux, ","")&amp;IF($J40="Non","répartition différente de 100 %, ","")&amp;IF($K40="Non","signature ou date, ",""),LEN(IF($F40="Non","modèle périmé (pas les 8 flux), ","")&amp;IF($G40="Non","émetteur incomplet, ","")&amp;IF($H40="Non","tonnes avec décimales, ","")&amp;IF($I40="Non","bilan des masses faux, ","")&amp;IF($J40="Non","répartition différente de 100 %, ","")&amp;IF($K40="Non","signature ou date, ",""))-2),IF(COUNTBLANK($F40:$K40)&gt;0,"Points à vérifier",IF(AND(ISNUMBER($N40),ABS(N($N40))&gt;0.1),"Écart avec le registre à expliquer","Conforme")))))</f>
      </c>
      <c r="P40" s="9"/>
      <c r="Q40" s="7"/>
    </row>
    <row r="41" spans="1:17" x14ac:dyDescent="0.25">
      <c r="A41" s="7"/>
      <c r="B41" s="7"/>
      <c r="C41" s="13"/>
      <c r="D41" s="46">
        <f>IF(ISNUMBER($C41),DATE($C41+1,3,31),"")</f>
      </c>
      <c r="E41" s="9"/>
      <c r="F41" s="13"/>
      <c r="G41" s="13"/>
      <c r="H41" s="13"/>
      <c r="I41" s="13"/>
      <c r="J41" s="13"/>
      <c r="K41" s="13"/>
      <c r="L41" s="13"/>
      <c r="M41" s="13"/>
      <c r="N41" s="47">
        <f>IF(OR(NOT(ISNUMBER($L41)),NOT(ISNUMBER($M41))),"",IF($M41=0,"",($L41-$M41)/$M41))</f>
      </c>
      <c r="O41" s="15">
        <f>IF($A41="","",IF($E41="",IF($D41="","Année des déchets à saisir",IF(TODAY()&gt;$D41,"Manquante : relancer le prestataire","Attendue, pas encore due")),IF(LEN(IF($F41="Non","modèle périmé (pas les 8 flux), ","")&amp;IF($G41="Non","émetteur incomplet, ","")&amp;IF($H41="Non","tonnes avec décimales, ","")&amp;IF($I41="Non","bilan des masses faux, ","")&amp;IF($J41="Non","répartition différente de 100 %, ","")&amp;IF($K41="Non","signature ou date, ",""))&gt;0,"À faire corriger : "&amp;LEFT(IF($F41="Non","modèle périmé (pas les 8 flux), ","")&amp;IF($G41="Non","émetteur incomplet, ","")&amp;IF($H41="Non","tonnes avec décimales, ","")&amp;IF($I41="Non","bilan des masses faux, ","")&amp;IF($J41="Non","répartition différente de 100 %, ","")&amp;IF($K41="Non","signature ou date, ",""),LEN(IF($F41="Non","modèle périmé (pas les 8 flux), ","")&amp;IF($G41="Non","émetteur incomplet, ","")&amp;IF($H41="Non","tonnes avec décimales, ","")&amp;IF($I41="Non","bilan des masses faux, ","")&amp;IF($J41="Non","répartition différente de 100 %, ","")&amp;IF($K41="Non","signature ou date, ",""))-2),IF(COUNTBLANK($F41:$K41)&gt;0,"Points à vérifier",IF(AND(ISNUMBER($N41),ABS(N($N41))&gt;0.1),"Écart avec le registre à expliquer","Conforme")))))</f>
      </c>
      <c r="P41" s="9"/>
      <c r="Q41" s="7"/>
    </row>
    <row r="42" spans="1:17" x14ac:dyDescent="0.25">
      <c r="A42" s="7"/>
      <c r="B42" s="7"/>
      <c r="C42" s="13"/>
      <c r="D42" s="46">
        <f>IF(ISNUMBER($C42),DATE($C42+1,3,31),"")</f>
      </c>
      <c r="E42" s="9"/>
      <c r="F42" s="13"/>
      <c r="G42" s="13"/>
      <c r="H42" s="13"/>
      <c r="I42" s="13"/>
      <c r="J42" s="13"/>
      <c r="K42" s="13"/>
      <c r="L42" s="13"/>
      <c r="M42" s="13"/>
      <c r="N42" s="47">
        <f>IF(OR(NOT(ISNUMBER($L42)),NOT(ISNUMBER($M42))),"",IF($M42=0,"",($L42-$M42)/$M42))</f>
      </c>
      <c r="O42" s="15">
        <f>IF($A42="","",IF($E42="",IF($D42="","Année des déchets à saisir",IF(TODAY()&gt;$D42,"Manquante : relancer le prestataire","Attendue, pas encore due")),IF(LEN(IF($F42="Non","modèle périmé (pas les 8 flux), ","")&amp;IF($G42="Non","émetteur incomplet, ","")&amp;IF($H42="Non","tonnes avec décimales, ","")&amp;IF($I42="Non","bilan des masses faux, ","")&amp;IF($J42="Non","répartition différente de 100 %, ","")&amp;IF($K42="Non","signature ou date, ",""))&gt;0,"À faire corriger : "&amp;LEFT(IF($F42="Non","modèle périmé (pas les 8 flux), ","")&amp;IF($G42="Non","émetteur incomplet, ","")&amp;IF($H42="Non","tonnes avec décimales, ","")&amp;IF($I42="Non","bilan des masses faux, ","")&amp;IF($J42="Non","répartition différente de 100 %, ","")&amp;IF($K42="Non","signature ou date, ",""),LEN(IF($F42="Non","modèle périmé (pas les 8 flux), ","")&amp;IF($G42="Non","émetteur incomplet, ","")&amp;IF($H42="Non","tonnes avec décimales, ","")&amp;IF($I42="Non","bilan des masses faux, ","")&amp;IF($J42="Non","répartition différente de 100 %, ","")&amp;IF($K42="Non","signature ou date, ",""))-2),IF(COUNTBLANK($F42:$K42)&gt;0,"Points à vérifier",IF(AND(ISNUMBER($N42),ABS(N($N42))&gt;0.1),"Écart avec le registre à expliquer","Conforme")))))</f>
      </c>
      <c r="P42" s="9"/>
      <c r="Q42" s="7"/>
    </row>
    <row r="43" spans="1:17" x14ac:dyDescent="0.25">
      <c r="A43" s="7"/>
      <c r="B43" s="7"/>
      <c r="C43" s="13"/>
      <c r="D43" s="46">
        <f>IF(ISNUMBER($C43),DATE($C43+1,3,31),"")</f>
      </c>
      <c r="E43" s="9"/>
      <c r="F43" s="13"/>
      <c r="G43" s="13"/>
      <c r="H43" s="13"/>
      <c r="I43" s="13"/>
      <c r="J43" s="13"/>
      <c r="K43" s="13"/>
      <c r="L43" s="13"/>
      <c r="M43" s="13"/>
      <c r="N43" s="47">
        <f>IF(OR(NOT(ISNUMBER($L43)),NOT(ISNUMBER($M43))),"",IF($M43=0,"",($L43-$M43)/$M43))</f>
      </c>
      <c r="O43" s="15">
        <f>IF($A43="","",IF($E43="",IF($D43="","Année des déchets à saisir",IF(TODAY()&gt;$D43,"Manquante : relancer le prestataire","Attendue, pas encore due")),IF(LEN(IF($F43="Non","modèle périmé (pas les 8 flux), ","")&amp;IF($G43="Non","émetteur incomplet, ","")&amp;IF($H43="Non","tonnes avec décimales, ","")&amp;IF($I43="Non","bilan des masses faux, ","")&amp;IF($J43="Non","répartition différente de 100 %, ","")&amp;IF($K43="Non","signature ou date, ",""))&gt;0,"À faire corriger : "&amp;LEFT(IF($F43="Non","modèle périmé (pas les 8 flux), ","")&amp;IF($G43="Non","émetteur incomplet, ","")&amp;IF($H43="Non","tonnes avec décimales, ","")&amp;IF($I43="Non","bilan des masses faux, ","")&amp;IF($J43="Non","répartition différente de 100 %, ","")&amp;IF($K43="Non","signature ou date, ",""),LEN(IF($F43="Non","modèle périmé (pas les 8 flux), ","")&amp;IF($G43="Non","émetteur incomplet, ","")&amp;IF($H43="Non","tonnes avec décimales, ","")&amp;IF($I43="Non","bilan des masses faux, ","")&amp;IF($J43="Non","répartition différente de 100 %, ","")&amp;IF($K43="Non","signature ou date, ",""))-2),IF(COUNTBLANK($F43:$K43)&gt;0,"Points à vérifier",IF(AND(ISNUMBER($N43),ABS(N($N43))&gt;0.1),"Écart avec le registre à expliquer","Conforme")))))</f>
      </c>
      <c r="P43" s="9"/>
      <c r="Q43" s="7"/>
    </row>
    <row r="44" spans="1:17" x14ac:dyDescent="0.25">
      <c r="A44" s="7"/>
      <c r="B44" s="7"/>
      <c r="C44" s="13"/>
      <c r="D44" s="46">
        <f>IF(ISNUMBER($C44),DATE($C44+1,3,31),"")</f>
      </c>
      <c r="E44" s="9"/>
      <c r="F44" s="13"/>
      <c r="G44" s="13"/>
      <c r="H44" s="13"/>
      <c r="I44" s="13"/>
      <c r="J44" s="13"/>
      <c r="K44" s="13"/>
      <c r="L44" s="13"/>
      <c r="M44" s="13"/>
      <c r="N44" s="47">
        <f>IF(OR(NOT(ISNUMBER($L44)),NOT(ISNUMBER($M44))),"",IF($M44=0,"",($L44-$M44)/$M44))</f>
      </c>
      <c r="O44" s="15">
        <f>IF($A44="","",IF($E44="",IF($D44="","Année des déchets à saisir",IF(TODAY()&gt;$D44,"Manquante : relancer le prestataire","Attendue, pas encore due")),IF(LEN(IF($F44="Non","modèle périmé (pas les 8 flux), ","")&amp;IF($G44="Non","émetteur incomplet, ","")&amp;IF($H44="Non","tonnes avec décimales, ","")&amp;IF($I44="Non","bilan des masses faux, ","")&amp;IF($J44="Non","répartition différente de 100 %, ","")&amp;IF($K44="Non","signature ou date, ",""))&gt;0,"À faire corriger : "&amp;LEFT(IF($F44="Non","modèle périmé (pas les 8 flux), ","")&amp;IF($G44="Non","émetteur incomplet, ","")&amp;IF($H44="Non","tonnes avec décimales, ","")&amp;IF($I44="Non","bilan des masses faux, ","")&amp;IF($J44="Non","répartition différente de 100 %, ","")&amp;IF($K44="Non","signature ou date, ",""),LEN(IF($F44="Non","modèle périmé (pas les 8 flux), ","")&amp;IF($G44="Non","émetteur incomplet, ","")&amp;IF($H44="Non","tonnes avec décimales, ","")&amp;IF($I44="Non","bilan des masses faux, ","")&amp;IF($J44="Non","répartition différente de 100 %, ","")&amp;IF($K44="Non","signature ou date, ",""))-2),IF(COUNTBLANK($F44:$K44)&gt;0,"Points à vérifier",IF(AND(ISNUMBER($N44),ABS(N($N44))&gt;0.1),"Écart avec le registre à expliquer","Conforme")))))</f>
      </c>
      <c r="P44" s="9"/>
      <c r="Q44" s="7"/>
    </row>
    <row r="45" spans="1:17" x14ac:dyDescent="0.25">
      <c r="A45" s="7"/>
      <c r="B45" s="7"/>
      <c r="C45" s="13"/>
      <c r="D45" s="46">
        <f>IF(ISNUMBER($C45),DATE($C45+1,3,31),"")</f>
      </c>
      <c r="E45" s="9"/>
      <c r="F45" s="13"/>
      <c r="G45" s="13"/>
      <c r="H45" s="13"/>
      <c r="I45" s="13"/>
      <c r="J45" s="13"/>
      <c r="K45" s="13"/>
      <c r="L45" s="13"/>
      <c r="M45" s="13"/>
      <c r="N45" s="47">
        <f>IF(OR(NOT(ISNUMBER($L45)),NOT(ISNUMBER($M45))),"",IF($M45=0,"",($L45-$M45)/$M45))</f>
      </c>
      <c r="O45" s="15">
        <f>IF($A45="","",IF($E45="",IF($D45="","Année des déchets à saisir",IF(TODAY()&gt;$D45,"Manquante : relancer le prestataire","Attendue, pas encore due")),IF(LEN(IF($F45="Non","modèle périmé (pas les 8 flux), ","")&amp;IF($G45="Non","émetteur incomplet, ","")&amp;IF($H45="Non","tonnes avec décimales, ","")&amp;IF($I45="Non","bilan des masses faux, ","")&amp;IF($J45="Non","répartition différente de 100 %, ","")&amp;IF($K45="Non","signature ou date, ",""))&gt;0,"À faire corriger : "&amp;LEFT(IF($F45="Non","modèle périmé (pas les 8 flux), ","")&amp;IF($G45="Non","émetteur incomplet, ","")&amp;IF($H45="Non","tonnes avec décimales, ","")&amp;IF($I45="Non","bilan des masses faux, ","")&amp;IF($J45="Non","répartition différente de 100 %, ","")&amp;IF($K45="Non","signature ou date, ",""),LEN(IF($F45="Non","modèle périmé (pas les 8 flux), ","")&amp;IF($G45="Non","émetteur incomplet, ","")&amp;IF($H45="Non","tonnes avec décimales, ","")&amp;IF($I45="Non","bilan des masses faux, ","")&amp;IF($J45="Non","répartition différente de 100 %, ","")&amp;IF($K45="Non","signature ou date, ",""))-2),IF(COUNTBLANK($F45:$K45)&gt;0,"Points à vérifier",IF(AND(ISNUMBER($N45),ABS(N($N45))&gt;0.1),"Écart avec le registre à expliquer","Conforme")))))</f>
      </c>
      <c r="P45" s="9"/>
      <c r="Q45" s="7"/>
    </row>
    <row r="46" spans="1:17" x14ac:dyDescent="0.25">
      <c r="A46" s="7"/>
      <c r="B46" s="7"/>
      <c r="C46" s="13"/>
      <c r="D46" s="46">
        <f>IF(ISNUMBER($C46),DATE($C46+1,3,31),"")</f>
      </c>
      <c r="E46" s="9"/>
      <c r="F46" s="13"/>
      <c r="G46" s="13"/>
      <c r="H46" s="13"/>
      <c r="I46" s="13"/>
      <c r="J46" s="13"/>
      <c r="K46" s="13"/>
      <c r="L46" s="13"/>
      <c r="M46" s="13"/>
      <c r="N46" s="47">
        <f>IF(OR(NOT(ISNUMBER($L46)),NOT(ISNUMBER($M46))),"",IF($M46=0,"",($L46-$M46)/$M46))</f>
      </c>
      <c r="O46" s="15">
        <f>IF($A46="","",IF($E46="",IF($D46="","Année des déchets à saisir",IF(TODAY()&gt;$D46,"Manquante : relancer le prestataire","Attendue, pas encore due")),IF(LEN(IF($F46="Non","modèle périmé (pas les 8 flux), ","")&amp;IF($G46="Non","émetteur incomplet, ","")&amp;IF($H46="Non","tonnes avec décimales, ","")&amp;IF($I46="Non","bilan des masses faux, ","")&amp;IF($J46="Non","répartition différente de 100 %, ","")&amp;IF($K46="Non","signature ou date, ",""))&gt;0,"À faire corriger : "&amp;LEFT(IF($F46="Non","modèle périmé (pas les 8 flux), ","")&amp;IF($G46="Non","émetteur incomplet, ","")&amp;IF($H46="Non","tonnes avec décimales, ","")&amp;IF($I46="Non","bilan des masses faux, ","")&amp;IF($J46="Non","répartition différente de 100 %, ","")&amp;IF($K46="Non","signature ou date, ",""),LEN(IF($F46="Non","modèle périmé (pas les 8 flux), ","")&amp;IF($G46="Non","émetteur incomplet, ","")&amp;IF($H46="Non","tonnes avec décimales, ","")&amp;IF($I46="Non","bilan des masses faux, ","")&amp;IF($J46="Non","répartition différente de 100 %, ","")&amp;IF($K46="Non","signature ou date, ",""))-2),IF(COUNTBLANK($F46:$K46)&gt;0,"Points à vérifier",IF(AND(ISNUMBER($N46),ABS(N($N46))&gt;0.1),"Écart avec le registre à expliquer","Conforme")))))</f>
      </c>
      <c r="P46" s="9"/>
      <c r="Q46" s="7"/>
    </row>
    <row r="47" spans="1:17" x14ac:dyDescent="0.25">
      <c r="A47" s="7"/>
      <c r="B47" s="7"/>
      <c r="C47" s="13"/>
      <c r="D47" s="46">
        <f>IF(ISNUMBER($C47),DATE($C47+1,3,31),"")</f>
      </c>
      <c r="E47" s="9"/>
      <c r="F47" s="13"/>
      <c r="G47" s="13"/>
      <c r="H47" s="13"/>
      <c r="I47" s="13"/>
      <c r="J47" s="13"/>
      <c r="K47" s="13"/>
      <c r="L47" s="13"/>
      <c r="M47" s="13"/>
      <c r="N47" s="47">
        <f>IF(OR(NOT(ISNUMBER($L47)),NOT(ISNUMBER($M47))),"",IF($M47=0,"",($L47-$M47)/$M47))</f>
      </c>
      <c r="O47" s="15">
        <f>IF($A47="","",IF($E47="",IF($D47="","Année des déchets à saisir",IF(TODAY()&gt;$D47,"Manquante : relancer le prestataire","Attendue, pas encore due")),IF(LEN(IF($F47="Non","modèle périmé (pas les 8 flux), ","")&amp;IF($G47="Non","émetteur incomplet, ","")&amp;IF($H47="Non","tonnes avec décimales, ","")&amp;IF($I47="Non","bilan des masses faux, ","")&amp;IF($J47="Non","répartition différente de 100 %, ","")&amp;IF($K47="Non","signature ou date, ",""))&gt;0,"À faire corriger : "&amp;LEFT(IF($F47="Non","modèle périmé (pas les 8 flux), ","")&amp;IF($G47="Non","émetteur incomplet, ","")&amp;IF($H47="Non","tonnes avec décimales, ","")&amp;IF($I47="Non","bilan des masses faux, ","")&amp;IF($J47="Non","répartition différente de 100 %, ","")&amp;IF($K47="Non","signature ou date, ",""),LEN(IF($F47="Non","modèle périmé (pas les 8 flux), ","")&amp;IF($G47="Non","émetteur incomplet, ","")&amp;IF($H47="Non","tonnes avec décimales, ","")&amp;IF($I47="Non","bilan des masses faux, ","")&amp;IF($J47="Non","répartition différente de 100 %, ","")&amp;IF($K47="Non","signature ou date, ",""))-2),IF(COUNTBLANK($F47:$K47)&gt;0,"Points à vérifier",IF(AND(ISNUMBER($N47),ABS(N($N47))&gt;0.1),"Écart avec le registre à expliquer","Conforme")))))</f>
      </c>
      <c r="P47" s="9"/>
      <c r="Q47" s="7"/>
    </row>
    <row r="48" spans="1:17" x14ac:dyDescent="0.25">
      <c r="A48" s="7"/>
      <c r="B48" s="7"/>
      <c r="C48" s="13"/>
      <c r="D48" s="46">
        <f>IF(ISNUMBER($C48),DATE($C48+1,3,31),"")</f>
      </c>
      <c r="E48" s="9"/>
      <c r="F48" s="13"/>
      <c r="G48" s="13"/>
      <c r="H48" s="13"/>
      <c r="I48" s="13"/>
      <c r="J48" s="13"/>
      <c r="K48" s="13"/>
      <c r="L48" s="13"/>
      <c r="M48" s="13"/>
      <c r="N48" s="47">
        <f>IF(OR(NOT(ISNUMBER($L48)),NOT(ISNUMBER($M48))),"",IF($M48=0,"",($L48-$M48)/$M48))</f>
      </c>
      <c r="O48" s="15">
        <f>IF($A48="","",IF($E48="",IF($D48="","Année des déchets à saisir",IF(TODAY()&gt;$D48,"Manquante : relancer le prestataire","Attendue, pas encore due")),IF(LEN(IF($F48="Non","modèle périmé (pas les 8 flux), ","")&amp;IF($G48="Non","émetteur incomplet, ","")&amp;IF($H48="Non","tonnes avec décimales, ","")&amp;IF($I48="Non","bilan des masses faux, ","")&amp;IF($J48="Non","répartition différente de 100 %, ","")&amp;IF($K48="Non","signature ou date, ",""))&gt;0,"À faire corriger : "&amp;LEFT(IF($F48="Non","modèle périmé (pas les 8 flux), ","")&amp;IF($G48="Non","émetteur incomplet, ","")&amp;IF($H48="Non","tonnes avec décimales, ","")&amp;IF($I48="Non","bilan des masses faux, ","")&amp;IF($J48="Non","répartition différente de 100 %, ","")&amp;IF($K48="Non","signature ou date, ",""),LEN(IF($F48="Non","modèle périmé (pas les 8 flux), ","")&amp;IF($G48="Non","émetteur incomplet, ","")&amp;IF($H48="Non","tonnes avec décimales, ","")&amp;IF($I48="Non","bilan des masses faux, ","")&amp;IF($J48="Non","répartition différente de 100 %, ","")&amp;IF($K48="Non","signature ou date, ",""))-2),IF(COUNTBLANK($F48:$K48)&gt;0,"Points à vérifier",IF(AND(ISNUMBER($N48),ABS(N($N48))&gt;0.1),"Écart avec le registre à expliquer","Conforme")))))</f>
      </c>
      <c r="P48" s="9"/>
      <c r="Q48" s="7"/>
    </row>
    <row r="49" spans="1:17" x14ac:dyDescent="0.25">
      <c r="A49" s="7"/>
      <c r="B49" s="7"/>
      <c r="C49" s="13"/>
      <c r="D49" s="46">
        <f>IF(ISNUMBER($C49),DATE($C49+1,3,31),"")</f>
      </c>
      <c r="E49" s="9"/>
      <c r="F49" s="13"/>
      <c r="G49" s="13"/>
      <c r="H49" s="13"/>
      <c r="I49" s="13"/>
      <c r="J49" s="13"/>
      <c r="K49" s="13"/>
      <c r="L49" s="13"/>
      <c r="M49" s="13"/>
      <c r="N49" s="47">
        <f>IF(OR(NOT(ISNUMBER($L49)),NOT(ISNUMBER($M49))),"",IF($M49=0,"",($L49-$M49)/$M49))</f>
      </c>
      <c r="O49" s="15">
        <f>IF($A49="","",IF($E49="",IF($D49="","Année des déchets à saisir",IF(TODAY()&gt;$D49,"Manquante : relancer le prestataire","Attendue, pas encore due")),IF(LEN(IF($F49="Non","modèle périmé (pas les 8 flux), ","")&amp;IF($G49="Non","émetteur incomplet, ","")&amp;IF($H49="Non","tonnes avec décimales, ","")&amp;IF($I49="Non","bilan des masses faux, ","")&amp;IF($J49="Non","répartition différente de 100 %, ","")&amp;IF($K49="Non","signature ou date, ",""))&gt;0,"À faire corriger : "&amp;LEFT(IF($F49="Non","modèle périmé (pas les 8 flux), ","")&amp;IF($G49="Non","émetteur incomplet, ","")&amp;IF($H49="Non","tonnes avec décimales, ","")&amp;IF($I49="Non","bilan des masses faux, ","")&amp;IF($J49="Non","répartition différente de 100 %, ","")&amp;IF($K49="Non","signature ou date, ",""),LEN(IF($F49="Non","modèle périmé (pas les 8 flux), ","")&amp;IF($G49="Non","émetteur incomplet, ","")&amp;IF($H49="Non","tonnes avec décimales, ","")&amp;IF($I49="Non","bilan des masses faux, ","")&amp;IF($J49="Non","répartition différente de 100 %, ","")&amp;IF($K49="Non","signature ou date, ",""))-2),IF(COUNTBLANK($F49:$K49)&gt;0,"Points à vérifier",IF(AND(ISNUMBER($N49),ABS(N($N49))&gt;0.1),"Écart avec le registre à expliquer","Conforme")))))</f>
      </c>
      <c r="P49" s="9"/>
      <c r="Q49" s="7"/>
    </row>
    <row r="50" spans="1:17" x14ac:dyDescent="0.25">
      <c r="A50" s="7"/>
      <c r="B50" s="7"/>
      <c r="C50" s="13"/>
      <c r="D50" s="46">
        <f>IF(ISNUMBER($C50),DATE($C50+1,3,31),"")</f>
      </c>
      <c r="E50" s="9"/>
      <c r="F50" s="13"/>
      <c r="G50" s="13"/>
      <c r="H50" s="13"/>
      <c r="I50" s="13"/>
      <c r="J50" s="13"/>
      <c r="K50" s="13"/>
      <c r="L50" s="13"/>
      <c r="M50" s="13"/>
      <c r="N50" s="47">
        <f>IF(OR(NOT(ISNUMBER($L50)),NOT(ISNUMBER($M50))),"",IF($M50=0,"",($L50-$M50)/$M50))</f>
      </c>
      <c r="O50" s="15">
        <f>IF($A50="","",IF($E50="",IF($D50="","Année des déchets à saisir",IF(TODAY()&gt;$D50,"Manquante : relancer le prestataire","Attendue, pas encore due")),IF(LEN(IF($F50="Non","modèle périmé (pas les 8 flux), ","")&amp;IF($G50="Non","émetteur incomplet, ","")&amp;IF($H50="Non","tonnes avec décimales, ","")&amp;IF($I50="Non","bilan des masses faux, ","")&amp;IF($J50="Non","répartition différente de 100 %, ","")&amp;IF($K50="Non","signature ou date, ",""))&gt;0,"À faire corriger : "&amp;LEFT(IF($F50="Non","modèle périmé (pas les 8 flux), ","")&amp;IF($G50="Non","émetteur incomplet, ","")&amp;IF($H50="Non","tonnes avec décimales, ","")&amp;IF($I50="Non","bilan des masses faux, ","")&amp;IF($J50="Non","répartition différente de 100 %, ","")&amp;IF($K50="Non","signature ou date, ",""),LEN(IF($F50="Non","modèle périmé (pas les 8 flux), ","")&amp;IF($G50="Non","émetteur incomplet, ","")&amp;IF($H50="Non","tonnes avec décimales, ","")&amp;IF($I50="Non","bilan des masses faux, ","")&amp;IF($J50="Non","répartition différente de 100 %, ","")&amp;IF($K50="Non","signature ou date, ",""))-2),IF(COUNTBLANK($F50:$K50)&gt;0,"Points à vérifier",IF(AND(ISNUMBER($N50),ABS(N($N50))&gt;0.1),"Écart avec le registre à expliquer","Conforme")))))</f>
      </c>
      <c r="P50" s="9"/>
      <c r="Q50" s="7"/>
    </row>
    <row r="51" spans="1:17" x14ac:dyDescent="0.25">
      <c r="A51" s="7"/>
      <c r="B51" s="7"/>
      <c r="C51" s="13"/>
      <c r="D51" s="46">
        <f>IF(ISNUMBER($C51),DATE($C51+1,3,31),"")</f>
      </c>
      <c r="E51" s="9"/>
      <c r="F51" s="13"/>
      <c r="G51" s="13"/>
      <c r="H51" s="13"/>
      <c r="I51" s="13"/>
      <c r="J51" s="13"/>
      <c r="K51" s="13"/>
      <c r="L51" s="13"/>
      <c r="M51" s="13"/>
      <c r="N51" s="47">
        <f>IF(OR(NOT(ISNUMBER($L51)),NOT(ISNUMBER($M51))),"",IF($M51=0,"",($L51-$M51)/$M51))</f>
      </c>
      <c r="O51" s="15">
        <f>IF($A51="","",IF($E51="",IF($D51="","Année des déchets à saisir",IF(TODAY()&gt;$D51,"Manquante : relancer le prestataire","Attendue, pas encore due")),IF(LEN(IF($F51="Non","modèle périmé (pas les 8 flux), ","")&amp;IF($G51="Non","émetteur incomplet, ","")&amp;IF($H51="Non","tonnes avec décimales, ","")&amp;IF($I51="Non","bilan des masses faux, ","")&amp;IF($J51="Non","répartition différente de 100 %, ","")&amp;IF($K51="Non","signature ou date, ",""))&gt;0,"À faire corriger : "&amp;LEFT(IF($F51="Non","modèle périmé (pas les 8 flux), ","")&amp;IF($G51="Non","émetteur incomplet, ","")&amp;IF($H51="Non","tonnes avec décimales, ","")&amp;IF($I51="Non","bilan des masses faux, ","")&amp;IF($J51="Non","répartition différente de 100 %, ","")&amp;IF($K51="Non","signature ou date, ",""),LEN(IF($F51="Non","modèle périmé (pas les 8 flux), ","")&amp;IF($G51="Non","émetteur incomplet, ","")&amp;IF($H51="Non","tonnes avec décimales, ","")&amp;IF($I51="Non","bilan des masses faux, ","")&amp;IF($J51="Non","répartition différente de 100 %, ","")&amp;IF($K51="Non","signature ou date, ",""))-2),IF(COUNTBLANK($F51:$K51)&gt;0,"Points à vérifier",IF(AND(ISNUMBER($N51),ABS(N($N51))&gt;0.1),"Écart avec le registre à expliquer","Conforme")))))</f>
      </c>
      <c r="P51" s="9"/>
      <c r="Q51" s="7"/>
    </row>
    <row r="52" spans="1:17" x14ac:dyDescent="0.25">
      <c r="A52" s="7"/>
      <c r="B52" s="7"/>
      <c r="C52" s="13"/>
      <c r="D52" s="46">
        <f>IF(ISNUMBER($C52),DATE($C52+1,3,31),"")</f>
      </c>
      <c r="E52" s="9"/>
      <c r="F52" s="13"/>
      <c r="G52" s="13"/>
      <c r="H52" s="13"/>
      <c r="I52" s="13"/>
      <c r="J52" s="13"/>
      <c r="K52" s="13"/>
      <c r="L52" s="13"/>
      <c r="M52" s="13"/>
      <c r="N52" s="47">
        <f>IF(OR(NOT(ISNUMBER($L52)),NOT(ISNUMBER($M52))),"",IF($M52=0,"",($L52-$M52)/$M52))</f>
      </c>
      <c r="O52" s="15">
        <f>IF($A52="","",IF($E52="",IF($D52="","Année des déchets à saisir",IF(TODAY()&gt;$D52,"Manquante : relancer le prestataire","Attendue, pas encore due")),IF(LEN(IF($F52="Non","modèle périmé (pas les 8 flux), ","")&amp;IF($G52="Non","émetteur incomplet, ","")&amp;IF($H52="Non","tonnes avec décimales, ","")&amp;IF($I52="Non","bilan des masses faux, ","")&amp;IF($J52="Non","répartition différente de 100 %, ","")&amp;IF($K52="Non","signature ou date, ",""))&gt;0,"À faire corriger : "&amp;LEFT(IF($F52="Non","modèle périmé (pas les 8 flux), ","")&amp;IF($G52="Non","émetteur incomplet, ","")&amp;IF($H52="Non","tonnes avec décimales, ","")&amp;IF($I52="Non","bilan des masses faux, ","")&amp;IF($J52="Non","répartition différente de 100 %, ","")&amp;IF($K52="Non","signature ou date, ",""),LEN(IF($F52="Non","modèle périmé (pas les 8 flux), ","")&amp;IF($G52="Non","émetteur incomplet, ","")&amp;IF($H52="Non","tonnes avec décimales, ","")&amp;IF($I52="Non","bilan des masses faux, ","")&amp;IF($J52="Non","répartition différente de 100 %, ","")&amp;IF($K52="Non","signature ou date, ",""))-2),IF(COUNTBLANK($F52:$K52)&gt;0,"Points à vérifier",IF(AND(ISNUMBER($N52),ABS(N($N52))&gt;0.1),"Écart avec le registre à expliquer","Conforme")))))</f>
      </c>
      <c r="P52" s="9"/>
      <c r="Q52" s="7"/>
    </row>
    <row r="53" spans="1:17" x14ac:dyDescent="0.25">
      <c r="A53" s="7"/>
      <c r="B53" s="7"/>
      <c r="C53" s="13"/>
      <c r="D53" s="46">
        <f>IF(ISNUMBER($C53),DATE($C53+1,3,31),"")</f>
      </c>
      <c r="E53" s="9"/>
      <c r="F53" s="13"/>
      <c r="G53" s="13"/>
      <c r="H53" s="13"/>
      <c r="I53" s="13"/>
      <c r="J53" s="13"/>
      <c r="K53" s="13"/>
      <c r="L53" s="13"/>
      <c r="M53" s="13"/>
      <c r="N53" s="47">
        <f>IF(OR(NOT(ISNUMBER($L53)),NOT(ISNUMBER($M53))),"",IF($M53=0,"",($L53-$M53)/$M53))</f>
      </c>
      <c r="O53" s="15">
        <f>IF($A53="","",IF($E53="",IF($D53="","Année des déchets à saisir",IF(TODAY()&gt;$D53,"Manquante : relancer le prestataire","Attendue, pas encore due")),IF(LEN(IF($F53="Non","modèle périmé (pas les 8 flux), ","")&amp;IF($G53="Non","émetteur incomplet, ","")&amp;IF($H53="Non","tonnes avec décimales, ","")&amp;IF($I53="Non","bilan des masses faux, ","")&amp;IF($J53="Non","répartition différente de 100 %, ","")&amp;IF($K53="Non","signature ou date, ",""))&gt;0,"À faire corriger : "&amp;LEFT(IF($F53="Non","modèle périmé (pas les 8 flux), ","")&amp;IF($G53="Non","émetteur incomplet, ","")&amp;IF($H53="Non","tonnes avec décimales, ","")&amp;IF($I53="Non","bilan des masses faux, ","")&amp;IF($J53="Non","répartition différente de 100 %, ","")&amp;IF($K53="Non","signature ou date, ",""),LEN(IF($F53="Non","modèle périmé (pas les 8 flux), ","")&amp;IF($G53="Non","émetteur incomplet, ","")&amp;IF($H53="Non","tonnes avec décimales, ","")&amp;IF($I53="Non","bilan des masses faux, ","")&amp;IF($J53="Non","répartition différente de 100 %, ","")&amp;IF($K53="Non","signature ou date, ",""))-2),IF(COUNTBLANK($F53:$K53)&gt;0,"Points à vérifier",IF(AND(ISNUMBER($N53),ABS(N($N53))&gt;0.1),"Écart avec le registre à expliquer","Conforme")))))</f>
      </c>
      <c r="P53" s="9"/>
      <c r="Q53" s="7"/>
    </row>
    <row r="54" spans="1:17" x14ac:dyDescent="0.25">
      <c r="A54" s="7"/>
      <c r="B54" s="7"/>
      <c r="C54" s="13"/>
      <c r="D54" s="46">
        <f>IF(ISNUMBER($C54),DATE($C54+1,3,31),"")</f>
      </c>
      <c r="E54" s="9"/>
      <c r="F54" s="13"/>
      <c r="G54" s="13"/>
      <c r="H54" s="13"/>
      <c r="I54" s="13"/>
      <c r="J54" s="13"/>
      <c r="K54" s="13"/>
      <c r="L54" s="13"/>
      <c r="M54" s="13"/>
      <c r="N54" s="47">
        <f>IF(OR(NOT(ISNUMBER($L54)),NOT(ISNUMBER($M54))),"",IF($M54=0,"",($L54-$M54)/$M54))</f>
      </c>
      <c r="O54" s="15">
        <f>IF($A54="","",IF($E54="",IF($D54="","Année des déchets à saisir",IF(TODAY()&gt;$D54,"Manquante : relancer le prestataire","Attendue, pas encore due")),IF(LEN(IF($F54="Non","modèle périmé (pas les 8 flux), ","")&amp;IF($G54="Non","émetteur incomplet, ","")&amp;IF($H54="Non","tonnes avec décimales, ","")&amp;IF($I54="Non","bilan des masses faux, ","")&amp;IF($J54="Non","répartition différente de 100 %, ","")&amp;IF($K54="Non","signature ou date, ",""))&gt;0,"À faire corriger : "&amp;LEFT(IF($F54="Non","modèle périmé (pas les 8 flux), ","")&amp;IF($G54="Non","émetteur incomplet, ","")&amp;IF($H54="Non","tonnes avec décimales, ","")&amp;IF($I54="Non","bilan des masses faux, ","")&amp;IF($J54="Non","répartition différente de 100 %, ","")&amp;IF($K54="Non","signature ou date, ",""),LEN(IF($F54="Non","modèle périmé (pas les 8 flux), ","")&amp;IF($G54="Non","émetteur incomplet, ","")&amp;IF($H54="Non","tonnes avec décimales, ","")&amp;IF($I54="Non","bilan des masses faux, ","")&amp;IF($J54="Non","répartition différente de 100 %, ","")&amp;IF($K54="Non","signature ou date, ",""))-2),IF(COUNTBLANK($F54:$K54)&gt;0,"Points à vérifier",IF(AND(ISNUMBER($N54),ABS(N($N54))&gt;0.1),"Écart avec le registre à expliquer","Conforme")))))</f>
      </c>
      <c r="P54" s="9"/>
      <c r="Q54" s="7"/>
    </row>
    <row r="55" spans="1:17" x14ac:dyDescent="0.25">
      <c r="A55" s="7"/>
      <c r="B55" s="7"/>
      <c r="C55" s="13"/>
      <c r="D55" s="46">
        <f>IF(ISNUMBER($C55),DATE($C55+1,3,31),"")</f>
      </c>
      <c r="E55" s="9"/>
      <c r="F55" s="13"/>
      <c r="G55" s="13"/>
      <c r="H55" s="13"/>
      <c r="I55" s="13"/>
      <c r="J55" s="13"/>
      <c r="K55" s="13"/>
      <c r="L55" s="13"/>
      <c r="M55" s="13"/>
      <c r="N55" s="47">
        <f>IF(OR(NOT(ISNUMBER($L55)),NOT(ISNUMBER($M55))),"",IF($M55=0,"",($L55-$M55)/$M55))</f>
      </c>
      <c r="O55" s="15">
        <f>IF($A55="","",IF($E55="",IF($D55="","Année des déchets à saisir",IF(TODAY()&gt;$D55,"Manquante : relancer le prestataire","Attendue, pas encore due")),IF(LEN(IF($F55="Non","modèle périmé (pas les 8 flux), ","")&amp;IF($G55="Non","émetteur incomplet, ","")&amp;IF($H55="Non","tonnes avec décimales, ","")&amp;IF($I55="Non","bilan des masses faux, ","")&amp;IF($J55="Non","répartition différente de 100 %, ","")&amp;IF($K55="Non","signature ou date, ",""))&gt;0,"À faire corriger : "&amp;LEFT(IF($F55="Non","modèle périmé (pas les 8 flux), ","")&amp;IF($G55="Non","émetteur incomplet, ","")&amp;IF($H55="Non","tonnes avec décimales, ","")&amp;IF($I55="Non","bilan des masses faux, ","")&amp;IF($J55="Non","répartition différente de 100 %, ","")&amp;IF($K55="Non","signature ou date, ",""),LEN(IF($F55="Non","modèle périmé (pas les 8 flux), ","")&amp;IF($G55="Non","émetteur incomplet, ","")&amp;IF($H55="Non","tonnes avec décimales, ","")&amp;IF($I55="Non","bilan des masses faux, ","")&amp;IF($J55="Non","répartition différente de 100 %, ","")&amp;IF($K55="Non","signature ou date, ",""))-2),IF(COUNTBLANK($F55:$K55)&gt;0,"Points à vérifier",IF(AND(ISNUMBER($N55),ABS(N($N55))&gt;0.1),"Écart avec le registre à expliquer","Conforme")))))</f>
      </c>
      <c r="P55" s="9"/>
      <c r="Q55" s="7"/>
    </row>
    <row r="56" spans="1:17" x14ac:dyDescent="0.25">
      <c r="A56" s="7"/>
      <c r="B56" s="7"/>
      <c r="C56" s="13"/>
      <c r="D56" s="46">
        <f>IF(ISNUMBER($C56),DATE($C56+1,3,31),"")</f>
      </c>
      <c r="E56" s="9"/>
      <c r="F56" s="13"/>
      <c r="G56" s="13"/>
      <c r="H56" s="13"/>
      <c r="I56" s="13"/>
      <c r="J56" s="13"/>
      <c r="K56" s="13"/>
      <c r="L56" s="13"/>
      <c r="M56" s="13"/>
      <c r="N56" s="47">
        <f>IF(OR(NOT(ISNUMBER($L56)),NOT(ISNUMBER($M56))),"",IF($M56=0,"",($L56-$M56)/$M56))</f>
      </c>
      <c r="O56" s="15">
        <f>IF($A56="","",IF($E56="",IF($D56="","Année des déchets à saisir",IF(TODAY()&gt;$D56,"Manquante : relancer le prestataire","Attendue, pas encore due")),IF(LEN(IF($F56="Non","modèle périmé (pas les 8 flux), ","")&amp;IF($G56="Non","émetteur incomplet, ","")&amp;IF($H56="Non","tonnes avec décimales, ","")&amp;IF($I56="Non","bilan des masses faux, ","")&amp;IF($J56="Non","répartition différente de 100 %, ","")&amp;IF($K56="Non","signature ou date, ",""))&gt;0,"À faire corriger : "&amp;LEFT(IF($F56="Non","modèle périmé (pas les 8 flux), ","")&amp;IF($G56="Non","émetteur incomplet, ","")&amp;IF($H56="Non","tonnes avec décimales, ","")&amp;IF($I56="Non","bilan des masses faux, ","")&amp;IF($J56="Non","répartition différente de 100 %, ","")&amp;IF($K56="Non","signature ou date, ",""),LEN(IF($F56="Non","modèle périmé (pas les 8 flux), ","")&amp;IF($G56="Non","émetteur incomplet, ","")&amp;IF($H56="Non","tonnes avec décimales, ","")&amp;IF($I56="Non","bilan des masses faux, ","")&amp;IF($J56="Non","répartition différente de 100 %, ","")&amp;IF($K56="Non","signature ou date, ",""))-2),IF(COUNTBLANK($F56:$K56)&gt;0,"Points à vérifier",IF(AND(ISNUMBER($N56),ABS(N($N56))&gt;0.1),"Écart avec le registre à expliquer","Conforme")))))</f>
      </c>
      <c r="P56" s="9"/>
      <c r="Q56" s="7"/>
    </row>
    <row r="57" spans="1:17" x14ac:dyDescent="0.25">
      <c r="A57" s="7"/>
      <c r="B57" s="7"/>
      <c r="C57" s="13"/>
      <c r="D57" s="46">
        <f>IF(ISNUMBER($C57),DATE($C57+1,3,31),"")</f>
      </c>
      <c r="E57" s="9"/>
      <c r="F57" s="13"/>
      <c r="G57" s="13"/>
      <c r="H57" s="13"/>
      <c r="I57" s="13"/>
      <c r="J57" s="13"/>
      <c r="K57" s="13"/>
      <c r="L57" s="13"/>
      <c r="M57" s="13"/>
      <c r="N57" s="47">
        <f>IF(OR(NOT(ISNUMBER($L57)),NOT(ISNUMBER($M57))),"",IF($M57=0,"",($L57-$M57)/$M57))</f>
      </c>
      <c r="O57" s="15">
        <f>IF($A57="","",IF($E57="",IF($D57="","Année des déchets à saisir",IF(TODAY()&gt;$D57,"Manquante : relancer le prestataire","Attendue, pas encore due")),IF(LEN(IF($F57="Non","modèle périmé (pas les 8 flux), ","")&amp;IF($G57="Non","émetteur incomplet, ","")&amp;IF($H57="Non","tonnes avec décimales, ","")&amp;IF($I57="Non","bilan des masses faux, ","")&amp;IF($J57="Non","répartition différente de 100 %, ","")&amp;IF($K57="Non","signature ou date, ",""))&gt;0,"À faire corriger : "&amp;LEFT(IF($F57="Non","modèle périmé (pas les 8 flux), ","")&amp;IF($G57="Non","émetteur incomplet, ","")&amp;IF($H57="Non","tonnes avec décimales, ","")&amp;IF($I57="Non","bilan des masses faux, ","")&amp;IF($J57="Non","répartition différente de 100 %, ","")&amp;IF($K57="Non","signature ou date, ",""),LEN(IF($F57="Non","modèle périmé (pas les 8 flux), ","")&amp;IF($G57="Non","émetteur incomplet, ","")&amp;IF($H57="Non","tonnes avec décimales, ","")&amp;IF($I57="Non","bilan des masses faux, ","")&amp;IF($J57="Non","répartition différente de 100 %, ","")&amp;IF($K57="Non","signature ou date, ",""))-2),IF(COUNTBLANK($F57:$K57)&gt;0,"Points à vérifier",IF(AND(ISNUMBER($N57),ABS(N($N57))&gt;0.1),"Écart avec le registre à expliquer","Conforme")))))</f>
      </c>
      <c r="P57" s="9"/>
      <c r="Q57" s="7"/>
    </row>
    <row r="58" spans="1:17" x14ac:dyDescent="0.25">
      <c r="A58" s="7"/>
      <c r="B58" s="7"/>
      <c r="C58" s="13"/>
      <c r="D58" s="46">
        <f>IF(ISNUMBER($C58),DATE($C58+1,3,31),"")</f>
      </c>
      <c r="E58" s="9"/>
      <c r="F58" s="13"/>
      <c r="G58" s="13"/>
      <c r="H58" s="13"/>
      <c r="I58" s="13"/>
      <c r="J58" s="13"/>
      <c r="K58" s="13"/>
      <c r="L58" s="13"/>
      <c r="M58" s="13"/>
      <c r="N58" s="47">
        <f>IF(OR(NOT(ISNUMBER($L58)),NOT(ISNUMBER($M58))),"",IF($M58=0,"",($L58-$M58)/$M58))</f>
      </c>
      <c r="O58" s="15">
        <f>IF($A58="","",IF($E58="",IF($D58="","Année des déchets à saisir",IF(TODAY()&gt;$D58,"Manquante : relancer le prestataire","Attendue, pas encore due")),IF(LEN(IF($F58="Non","modèle périmé (pas les 8 flux), ","")&amp;IF($G58="Non","émetteur incomplet, ","")&amp;IF($H58="Non","tonnes avec décimales, ","")&amp;IF($I58="Non","bilan des masses faux, ","")&amp;IF($J58="Non","répartition différente de 100 %, ","")&amp;IF($K58="Non","signature ou date, ",""))&gt;0,"À faire corriger : "&amp;LEFT(IF($F58="Non","modèle périmé (pas les 8 flux), ","")&amp;IF($G58="Non","émetteur incomplet, ","")&amp;IF($H58="Non","tonnes avec décimales, ","")&amp;IF($I58="Non","bilan des masses faux, ","")&amp;IF($J58="Non","répartition différente de 100 %, ","")&amp;IF($K58="Non","signature ou date, ",""),LEN(IF($F58="Non","modèle périmé (pas les 8 flux), ","")&amp;IF($G58="Non","émetteur incomplet, ","")&amp;IF($H58="Non","tonnes avec décimales, ","")&amp;IF($I58="Non","bilan des masses faux, ","")&amp;IF($J58="Non","répartition différente de 100 %, ","")&amp;IF($K58="Non","signature ou date, ",""))-2),IF(COUNTBLANK($F58:$K58)&gt;0,"Points à vérifier",IF(AND(ISNUMBER($N58),ABS(N($N58))&gt;0.1),"Écart avec le registre à expliquer","Conforme")))))</f>
      </c>
      <c r="P58" s="9"/>
      <c r="Q58" s="7"/>
    </row>
    <row r="59" spans="1:17" x14ac:dyDescent="0.25">
      <c r="A59" s="7"/>
      <c r="B59" s="7"/>
      <c r="C59" s="13"/>
      <c r="D59" s="46">
        <f>IF(ISNUMBER($C59),DATE($C59+1,3,31),"")</f>
      </c>
      <c r="E59" s="9"/>
      <c r="F59" s="13"/>
      <c r="G59" s="13"/>
      <c r="H59" s="13"/>
      <c r="I59" s="13"/>
      <c r="J59" s="13"/>
      <c r="K59" s="13"/>
      <c r="L59" s="13"/>
      <c r="M59" s="13"/>
      <c r="N59" s="47">
        <f>IF(OR(NOT(ISNUMBER($L59)),NOT(ISNUMBER($M59))),"",IF($M59=0,"",($L59-$M59)/$M59))</f>
      </c>
      <c r="O59" s="15">
        <f>IF($A59="","",IF($E59="",IF($D59="","Année des déchets à saisir",IF(TODAY()&gt;$D59,"Manquante : relancer le prestataire","Attendue, pas encore due")),IF(LEN(IF($F59="Non","modèle périmé (pas les 8 flux), ","")&amp;IF($G59="Non","émetteur incomplet, ","")&amp;IF($H59="Non","tonnes avec décimales, ","")&amp;IF($I59="Non","bilan des masses faux, ","")&amp;IF($J59="Non","répartition différente de 100 %, ","")&amp;IF($K59="Non","signature ou date, ",""))&gt;0,"À faire corriger : "&amp;LEFT(IF($F59="Non","modèle périmé (pas les 8 flux), ","")&amp;IF($G59="Non","émetteur incomplet, ","")&amp;IF($H59="Non","tonnes avec décimales, ","")&amp;IF($I59="Non","bilan des masses faux, ","")&amp;IF($J59="Non","répartition différente de 100 %, ","")&amp;IF($K59="Non","signature ou date, ",""),LEN(IF($F59="Non","modèle périmé (pas les 8 flux), ","")&amp;IF($G59="Non","émetteur incomplet, ","")&amp;IF($H59="Non","tonnes avec décimales, ","")&amp;IF($I59="Non","bilan des masses faux, ","")&amp;IF($J59="Non","répartition différente de 100 %, ","")&amp;IF($K59="Non","signature ou date, ",""))-2),IF(COUNTBLANK($F59:$K59)&gt;0,"Points à vérifier",IF(AND(ISNUMBER($N59),ABS(N($N59))&gt;0.1),"Écart avec le registre à expliquer","Conforme")))))</f>
      </c>
      <c r="P59" s="9"/>
      <c r="Q59" s="7"/>
    </row>
    <row r="60" spans="1:17" x14ac:dyDescent="0.25">
      <c r="A60" s="7"/>
      <c r="B60" s="7"/>
      <c r="C60" s="13"/>
      <c r="D60" s="46">
        <f>IF(ISNUMBER($C60),DATE($C60+1,3,31),"")</f>
      </c>
      <c r="E60" s="9"/>
      <c r="F60" s="13"/>
      <c r="G60" s="13"/>
      <c r="H60" s="13"/>
      <c r="I60" s="13"/>
      <c r="J60" s="13"/>
      <c r="K60" s="13"/>
      <c r="L60" s="13"/>
      <c r="M60" s="13"/>
      <c r="N60" s="47">
        <f>IF(OR(NOT(ISNUMBER($L60)),NOT(ISNUMBER($M60))),"",IF($M60=0,"",($L60-$M60)/$M60))</f>
      </c>
      <c r="O60" s="15">
        <f>IF($A60="","",IF($E60="",IF($D60="","Année des déchets à saisir",IF(TODAY()&gt;$D60,"Manquante : relancer le prestataire","Attendue, pas encore due")),IF(LEN(IF($F60="Non","modèle périmé (pas les 8 flux), ","")&amp;IF($G60="Non","émetteur incomplet, ","")&amp;IF($H60="Non","tonnes avec décimales, ","")&amp;IF($I60="Non","bilan des masses faux, ","")&amp;IF($J60="Non","répartition différente de 100 %, ","")&amp;IF($K60="Non","signature ou date, ",""))&gt;0,"À faire corriger : "&amp;LEFT(IF($F60="Non","modèle périmé (pas les 8 flux), ","")&amp;IF($G60="Non","émetteur incomplet, ","")&amp;IF($H60="Non","tonnes avec décimales, ","")&amp;IF($I60="Non","bilan des masses faux, ","")&amp;IF($J60="Non","répartition différente de 100 %, ","")&amp;IF($K60="Non","signature ou date, ",""),LEN(IF($F60="Non","modèle périmé (pas les 8 flux), ","")&amp;IF($G60="Non","émetteur incomplet, ","")&amp;IF($H60="Non","tonnes avec décimales, ","")&amp;IF($I60="Non","bilan des masses faux, ","")&amp;IF($J60="Non","répartition différente de 100 %, ","")&amp;IF($K60="Non","signature ou date, ",""))-2),IF(COUNTBLANK($F60:$K60)&gt;0,"Points à vérifier",IF(AND(ISNUMBER($N60),ABS(N($N60))&gt;0.1),"Écart avec le registre à expliquer","Conforme")))))</f>
      </c>
      <c r="P60" s="9"/>
      <c r="Q60" s="7"/>
    </row>
    <row r="61" spans="1:17" x14ac:dyDescent="0.25">
      <c r="A61" s="7"/>
      <c r="B61" s="7"/>
      <c r="C61" s="13"/>
      <c r="D61" s="46">
        <f>IF(ISNUMBER($C61),DATE($C61+1,3,31),"")</f>
      </c>
      <c r="E61" s="9"/>
      <c r="F61" s="13"/>
      <c r="G61" s="13"/>
      <c r="H61" s="13"/>
      <c r="I61" s="13"/>
      <c r="J61" s="13"/>
      <c r="K61" s="13"/>
      <c r="L61" s="13"/>
      <c r="M61" s="13"/>
      <c r="N61" s="47">
        <f>IF(OR(NOT(ISNUMBER($L61)),NOT(ISNUMBER($M61))),"",IF($M61=0,"",($L61-$M61)/$M61))</f>
      </c>
      <c r="O61" s="15">
        <f>IF($A61="","",IF($E61="",IF($D61="","Année des déchets à saisir",IF(TODAY()&gt;$D61,"Manquante : relancer le prestataire","Attendue, pas encore due")),IF(LEN(IF($F61="Non","modèle périmé (pas les 8 flux), ","")&amp;IF($G61="Non","émetteur incomplet, ","")&amp;IF($H61="Non","tonnes avec décimales, ","")&amp;IF($I61="Non","bilan des masses faux, ","")&amp;IF($J61="Non","répartition différente de 100 %, ","")&amp;IF($K61="Non","signature ou date, ",""))&gt;0,"À faire corriger : "&amp;LEFT(IF($F61="Non","modèle périmé (pas les 8 flux), ","")&amp;IF($G61="Non","émetteur incomplet, ","")&amp;IF($H61="Non","tonnes avec décimales, ","")&amp;IF($I61="Non","bilan des masses faux, ","")&amp;IF($J61="Non","répartition différente de 100 %, ","")&amp;IF($K61="Non","signature ou date, ",""),LEN(IF($F61="Non","modèle périmé (pas les 8 flux), ","")&amp;IF($G61="Non","émetteur incomplet, ","")&amp;IF($H61="Non","tonnes avec décimales, ","")&amp;IF($I61="Non","bilan des masses faux, ","")&amp;IF($J61="Non","répartition différente de 100 %, ","")&amp;IF($K61="Non","signature ou date, ",""))-2),IF(COUNTBLANK($F61:$K61)&gt;0,"Points à vérifier",IF(AND(ISNUMBER($N61),ABS(N($N61))&gt;0.1),"Écart avec le registre à expliquer","Conforme")))))</f>
      </c>
      <c r="P61" s="9"/>
      <c r="Q61" s="7"/>
    </row>
    <row r="62" spans="1:17" x14ac:dyDescent="0.25">
      <c r="A62" s="7"/>
      <c r="B62" s="7"/>
      <c r="C62" s="13"/>
      <c r="D62" s="46">
        <f>IF(ISNUMBER($C62),DATE($C62+1,3,31),"")</f>
      </c>
      <c r="E62" s="9"/>
      <c r="F62" s="13"/>
      <c r="G62" s="13"/>
      <c r="H62" s="13"/>
      <c r="I62" s="13"/>
      <c r="J62" s="13"/>
      <c r="K62" s="13"/>
      <c r="L62" s="13"/>
      <c r="M62" s="13"/>
      <c r="N62" s="47">
        <f>IF(OR(NOT(ISNUMBER($L62)),NOT(ISNUMBER($M62))),"",IF($M62=0,"",($L62-$M62)/$M62))</f>
      </c>
      <c r="O62" s="15">
        <f>IF($A62="","",IF($E62="",IF($D62="","Année des déchets à saisir",IF(TODAY()&gt;$D62,"Manquante : relancer le prestataire","Attendue, pas encore due")),IF(LEN(IF($F62="Non","modèle périmé (pas les 8 flux), ","")&amp;IF($G62="Non","émetteur incomplet, ","")&amp;IF($H62="Non","tonnes avec décimales, ","")&amp;IF($I62="Non","bilan des masses faux, ","")&amp;IF($J62="Non","répartition différente de 100 %, ","")&amp;IF($K62="Non","signature ou date, ",""))&gt;0,"À faire corriger : "&amp;LEFT(IF($F62="Non","modèle périmé (pas les 8 flux), ","")&amp;IF($G62="Non","émetteur incomplet, ","")&amp;IF($H62="Non","tonnes avec décimales, ","")&amp;IF($I62="Non","bilan des masses faux, ","")&amp;IF($J62="Non","répartition différente de 100 %, ","")&amp;IF($K62="Non","signature ou date, ",""),LEN(IF($F62="Non","modèle périmé (pas les 8 flux), ","")&amp;IF($G62="Non","émetteur incomplet, ","")&amp;IF($H62="Non","tonnes avec décimales, ","")&amp;IF($I62="Non","bilan des masses faux, ","")&amp;IF($J62="Non","répartition différente de 100 %, ","")&amp;IF($K62="Non","signature ou date, ",""))-2),IF(COUNTBLANK($F62:$K62)&gt;0,"Points à vérifier",IF(AND(ISNUMBER($N62),ABS(N($N62))&gt;0.1),"Écart avec le registre à expliquer","Conforme")))))</f>
      </c>
      <c r="P62" s="9"/>
      <c r="Q62" s="7"/>
    </row>
    <row r="63" spans="1:17" x14ac:dyDescent="0.25">
      <c r="A63" s="7"/>
      <c r="B63" s="7"/>
      <c r="C63" s="13"/>
      <c r="D63" s="46">
        <f>IF(ISNUMBER($C63),DATE($C63+1,3,31),"")</f>
      </c>
      <c r="E63" s="9"/>
      <c r="F63" s="13"/>
      <c r="G63" s="13"/>
      <c r="H63" s="13"/>
      <c r="I63" s="13"/>
      <c r="J63" s="13"/>
      <c r="K63" s="13"/>
      <c r="L63" s="13"/>
      <c r="M63" s="13"/>
      <c r="N63" s="47">
        <f>IF(OR(NOT(ISNUMBER($L63)),NOT(ISNUMBER($M63))),"",IF($M63=0,"",($L63-$M63)/$M63))</f>
      </c>
      <c r="O63" s="15">
        <f>IF($A63="","",IF($E63="",IF($D63="","Année des déchets à saisir",IF(TODAY()&gt;$D63,"Manquante : relancer le prestataire","Attendue, pas encore due")),IF(LEN(IF($F63="Non","modèle périmé (pas les 8 flux), ","")&amp;IF($G63="Non","émetteur incomplet, ","")&amp;IF($H63="Non","tonnes avec décimales, ","")&amp;IF($I63="Non","bilan des masses faux, ","")&amp;IF($J63="Non","répartition différente de 100 %, ","")&amp;IF($K63="Non","signature ou date, ",""))&gt;0,"À faire corriger : "&amp;LEFT(IF($F63="Non","modèle périmé (pas les 8 flux), ","")&amp;IF($G63="Non","émetteur incomplet, ","")&amp;IF($H63="Non","tonnes avec décimales, ","")&amp;IF($I63="Non","bilan des masses faux, ","")&amp;IF($J63="Non","répartition différente de 100 %, ","")&amp;IF($K63="Non","signature ou date, ",""),LEN(IF($F63="Non","modèle périmé (pas les 8 flux), ","")&amp;IF($G63="Non","émetteur incomplet, ","")&amp;IF($H63="Non","tonnes avec décimales, ","")&amp;IF($I63="Non","bilan des masses faux, ","")&amp;IF($J63="Non","répartition différente de 100 %, ","")&amp;IF($K63="Non","signature ou date, ",""))-2),IF(COUNTBLANK($F63:$K63)&gt;0,"Points à vérifier",IF(AND(ISNUMBER($N63),ABS(N($N63))&gt;0.1),"Écart avec le registre à expliquer","Conforme")))))</f>
      </c>
      <c r="P63" s="9"/>
      <c r="Q63" s="7"/>
    </row>
    <row r="64" spans="1:17" x14ac:dyDescent="0.25">
      <c r="A64" s="7"/>
      <c r="B64" s="7"/>
      <c r="C64" s="13"/>
      <c r="D64" s="46">
        <f>IF(ISNUMBER($C64),DATE($C64+1,3,31),"")</f>
      </c>
      <c r="E64" s="9"/>
      <c r="F64" s="13"/>
      <c r="G64" s="13"/>
      <c r="H64" s="13"/>
      <c r="I64" s="13"/>
      <c r="J64" s="13"/>
      <c r="K64" s="13"/>
      <c r="L64" s="13"/>
      <c r="M64" s="13"/>
      <c r="N64" s="47">
        <f>IF(OR(NOT(ISNUMBER($L64)),NOT(ISNUMBER($M64))),"",IF($M64=0,"",($L64-$M64)/$M64))</f>
      </c>
      <c r="O64" s="15">
        <f>IF($A64="","",IF($E64="",IF($D64="","Année des déchets à saisir",IF(TODAY()&gt;$D64,"Manquante : relancer le prestataire","Attendue, pas encore due")),IF(LEN(IF($F64="Non","modèle périmé (pas les 8 flux), ","")&amp;IF($G64="Non","émetteur incomplet, ","")&amp;IF($H64="Non","tonnes avec décimales, ","")&amp;IF($I64="Non","bilan des masses faux, ","")&amp;IF($J64="Non","répartition différente de 100 %, ","")&amp;IF($K64="Non","signature ou date, ",""))&gt;0,"À faire corriger : "&amp;LEFT(IF($F64="Non","modèle périmé (pas les 8 flux), ","")&amp;IF($G64="Non","émetteur incomplet, ","")&amp;IF($H64="Non","tonnes avec décimales, ","")&amp;IF($I64="Non","bilan des masses faux, ","")&amp;IF($J64="Non","répartition différente de 100 %, ","")&amp;IF($K64="Non","signature ou date, ",""),LEN(IF($F64="Non","modèle périmé (pas les 8 flux), ","")&amp;IF($G64="Non","émetteur incomplet, ","")&amp;IF($H64="Non","tonnes avec décimales, ","")&amp;IF($I64="Non","bilan des masses faux, ","")&amp;IF($J64="Non","répartition différente de 100 %, ","")&amp;IF($K64="Non","signature ou date, ",""))-2),IF(COUNTBLANK($F64:$K64)&gt;0,"Points à vérifier",IF(AND(ISNUMBER($N64),ABS(N($N64))&gt;0.1),"Écart avec le registre à expliquer","Conforme")))))</f>
      </c>
      <c r="P64" s="9"/>
      <c r="Q64" s="7"/>
    </row>
    <row r="65" spans="1:17" x14ac:dyDescent="0.25">
      <c r="A65" s="7"/>
      <c r="B65" s="7"/>
      <c r="C65" s="13"/>
      <c r="D65" s="46">
        <f>IF(ISNUMBER($C65),DATE($C65+1,3,31),"")</f>
      </c>
      <c r="E65" s="9"/>
      <c r="F65" s="13"/>
      <c r="G65" s="13"/>
      <c r="H65" s="13"/>
      <c r="I65" s="13"/>
      <c r="J65" s="13"/>
      <c r="K65" s="13"/>
      <c r="L65" s="13"/>
      <c r="M65" s="13"/>
      <c r="N65" s="47">
        <f>IF(OR(NOT(ISNUMBER($L65)),NOT(ISNUMBER($M65))),"",IF($M65=0,"",($L65-$M65)/$M65))</f>
      </c>
      <c r="O65" s="15">
        <f>IF($A65="","",IF($E65="",IF($D65="","Année des déchets à saisir",IF(TODAY()&gt;$D65,"Manquante : relancer le prestataire","Attendue, pas encore due")),IF(LEN(IF($F65="Non","modèle périmé (pas les 8 flux), ","")&amp;IF($G65="Non","émetteur incomplet, ","")&amp;IF($H65="Non","tonnes avec décimales, ","")&amp;IF($I65="Non","bilan des masses faux, ","")&amp;IF($J65="Non","répartition différente de 100 %, ","")&amp;IF($K65="Non","signature ou date, ",""))&gt;0,"À faire corriger : "&amp;LEFT(IF($F65="Non","modèle périmé (pas les 8 flux), ","")&amp;IF($G65="Non","émetteur incomplet, ","")&amp;IF($H65="Non","tonnes avec décimales, ","")&amp;IF($I65="Non","bilan des masses faux, ","")&amp;IF($J65="Non","répartition différente de 100 %, ","")&amp;IF($K65="Non","signature ou date, ",""),LEN(IF($F65="Non","modèle périmé (pas les 8 flux), ","")&amp;IF($G65="Non","émetteur incomplet, ","")&amp;IF($H65="Non","tonnes avec décimales, ","")&amp;IF($I65="Non","bilan des masses faux, ","")&amp;IF($J65="Non","répartition différente de 100 %, ","")&amp;IF($K65="Non","signature ou date, ",""))-2),IF(COUNTBLANK($F65:$K65)&gt;0,"Points à vérifier",IF(AND(ISNUMBER($N65),ABS(N($N65))&gt;0.1),"Écart avec le registre à expliquer","Conforme")))))</f>
      </c>
      <c r="P65" s="9"/>
      <c r="Q65" s="7"/>
    </row>
    <row r="66" spans="1:17" x14ac:dyDescent="0.25">
      <c r="A66" s="7"/>
      <c r="B66" s="7"/>
      <c r="C66" s="13"/>
      <c r="D66" s="46">
        <f>IF(ISNUMBER($C66),DATE($C66+1,3,31),"")</f>
      </c>
      <c r="E66" s="9"/>
      <c r="F66" s="13"/>
      <c r="G66" s="13"/>
      <c r="H66" s="13"/>
      <c r="I66" s="13"/>
      <c r="J66" s="13"/>
      <c r="K66" s="13"/>
      <c r="L66" s="13"/>
      <c r="M66" s="13"/>
      <c r="N66" s="47">
        <f>IF(OR(NOT(ISNUMBER($L66)),NOT(ISNUMBER($M66))),"",IF($M66=0,"",($L66-$M66)/$M66))</f>
      </c>
      <c r="O66" s="15">
        <f>IF($A66="","",IF($E66="",IF($D66="","Année des déchets à saisir",IF(TODAY()&gt;$D66,"Manquante : relancer le prestataire","Attendue, pas encore due")),IF(LEN(IF($F66="Non","modèle périmé (pas les 8 flux), ","")&amp;IF($G66="Non","émetteur incomplet, ","")&amp;IF($H66="Non","tonnes avec décimales, ","")&amp;IF($I66="Non","bilan des masses faux, ","")&amp;IF($J66="Non","répartition différente de 100 %, ","")&amp;IF($K66="Non","signature ou date, ",""))&gt;0,"À faire corriger : "&amp;LEFT(IF($F66="Non","modèle périmé (pas les 8 flux), ","")&amp;IF($G66="Non","émetteur incomplet, ","")&amp;IF($H66="Non","tonnes avec décimales, ","")&amp;IF($I66="Non","bilan des masses faux, ","")&amp;IF($J66="Non","répartition différente de 100 %, ","")&amp;IF($K66="Non","signature ou date, ",""),LEN(IF($F66="Non","modèle périmé (pas les 8 flux), ","")&amp;IF($G66="Non","émetteur incomplet, ","")&amp;IF($H66="Non","tonnes avec décimales, ","")&amp;IF($I66="Non","bilan des masses faux, ","")&amp;IF($J66="Non","répartition différente de 100 %, ","")&amp;IF($K66="Non","signature ou date, ",""))-2),IF(COUNTBLANK($F66:$K66)&gt;0,"Points à vérifier",IF(AND(ISNUMBER($N66),ABS(N($N66))&gt;0.1),"Écart avec le registre à expliquer","Conforme")))))</f>
      </c>
      <c r="P66" s="9"/>
      <c r="Q66" s="7"/>
    </row>
    <row r="67" spans="1:17" x14ac:dyDescent="0.25">
      <c r="A67" s="7"/>
      <c r="B67" s="7"/>
      <c r="C67" s="13"/>
      <c r="D67" s="46">
        <f>IF(ISNUMBER($C67),DATE($C67+1,3,31),"")</f>
      </c>
      <c r="E67" s="9"/>
      <c r="F67" s="13"/>
      <c r="G67" s="13"/>
      <c r="H67" s="13"/>
      <c r="I67" s="13"/>
      <c r="J67" s="13"/>
      <c r="K67" s="13"/>
      <c r="L67" s="13"/>
      <c r="M67" s="13"/>
      <c r="N67" s="47">
        <f>IF(OR(NOT(ISNUMBER($L67)),NOT(ISNUMBER($M67))),"",IF($M67=0,"",($L67-$M67)/$M67))</f>
      </c>
      <c r="O67" s="15">
        <f>IF($A67="","",IF($E67="",IF($D67="","Année des déchets à saisir",IF(TODAY()&gt;$D67,"Manquante : relancer le prestataire","Attendue, pas encore due")),IF(LEN(IF($F67="Non","modèle périmé (pas les 8 flux), ","")&amp;IF($G67="Non","émetteur incomplet, ","")&amp;IF($H67="Non","tonnes avec décimales, ","")&amp;IF($I67="Non","bilan des masses faux, ","")&amp;IF($J67="Non","répartition différente de 100 %, ","")&amp;IF($K67="Non","signature ou date, ",""))&gt;0,"À faire corriger : "&amp;LEFT(IF($F67="Non","modèle périmé (pas les 8 flux), ","")&amp;IF($G67="Non","émetteur incomplet, ","")&amp;IF($H67="Non","tonnes avec décimales, ","")&amp;IF($I67="Non","bilan des masses faux, ","")&amp;IF($J67="Non","répartition différente de 100 %, ","")&amp;IF($K67="Non","signature ou date, ",""),LEN(IF($F67="Non","modèle périmé (pas les 8 flux), ","")&amp;IF($G67="Non","émetteur incomplet, ","")&amp;IF($H67="Non","tonnes avec décimales, ","")&amp;IF($I67="Non","bilan des masses faux, ","")&amp;IF($J67="Non","répartition différente de 100 %, ","")&amp;IF($K67="Non","signature ou date, ",""))-2),IF(COUNTBLANK($F67:$K67)&gt;0,"Points à vérifier",IF(AND(ISNUMBER($N67),ABS(N($N67))&gt;0.1),"Écart avec le registre à expliquer","Conforme")))))</f>
      </c>
      <c r="P67" s="9"/>
      <c r="Q67" s="7"/>
    </row>
    <row r="68" spans="1:17" x14ac:dyDescent="0.25">
      <c r="A68" s="7"/>
      <c r="B68" s="7"/>
      <c r="C68" s="13"/>
      <c r="D68" s="46">
        <f>IF(ISNUMBER($C68),DATE($C68+1,3,31),"")</f>
      </c>
      <c r="E68" s="9"/>
      <c r="F68" s="13"/>
      <c r="G68" s="13"/>
      <c r="H68" s="13"/>
      <c r="I68" s="13"/>
      <c r="J68" s="13"/>
      <c r="K68" s="13"/>
      <c r="L68" s="13"/>
      <c r="M68" s="13"/>
      <c r="N68" s="47">
        <f>IF(OR(NOT(ISNUMBER($L68)),NOT(ISNUMBER($M68))),"",IF($M68=0,"",($L68-$M68)/$M68))</f>
      </c>
      <c r="O68" s="15">
        <f>IF($A68="","",IF($E68="",IF($D68="","Année des déchets à saisir",IF(TODAY()&gt;$D68,"Manquante : relancer le prestataire","Attendue, pas encore due")),IF(LEN(IF($F68="Non","modèle périmé (pas les 8 flux), ","")&amp;IF($G68="Non","émetteur incomplet, ","")&amp;IF($H68="Non","tonnes avec décimales, ","")&amp;IF($I68="Non","bilan des masses faux, ","")&amp;IF($J68="Non","répartition différente de 100 %, ","")&amp;IF($K68="Non","signature ou date, ",""))&gt;0,"À faire corriger : "&amp;LEFT(IF($F68="Non","modèle périmé (pas les 8 flux), ","")&amp;IF($G68="Non","émetteur incomplet, ","")&amp;IF($H68="Non","tonnes avec décimales, ","")&amp;IF($I68="Non","bilan des masses faux, ","")&amp;IF($J68="Non","répartition différente de 100 %, ","")&amp;IF($K68="Non","signature ou date, ",""),LEN(IF($F68="Non","modèle périmé (pas les 8 flux), ","")&amp;IF($G68="Non","émetteur incomplet, ","")&amp;IF($H68="Non","tonnes avec décimales, ","")&amp;IF($I68="Non","bilan des masses faux, ","")&amp;IF($J68="Non","répartition différente de 100 %, ","")&amp;IF($K68="Non","signature ou date, ",""))-2),IF(COUNTBLANK($F68:$K68)&gt;0,"Points à vérifier",IF(AND(ISNUMBER($N68),ABS(N($N68))&gt;0.1),"Écart avec le registre à expliquer","Conforme")))))</f>
      </c>
      <c r="P68" s="9"/>
      <c r="Q68" s="7"/>
    </row>
    <row r="69" spans="1:17" x14ac:dyDescent="0.25">
      <c r="A69" s="7"/>
      <c r="B69" s="7"/>
      <c r="C69" s="13"/>
      <c r="D69" s="46">
        <f>IF(ISNUMBER($C69),DATE($C69+1,3,31),"")</f>
      </c>
      <c r="E69" s="9"/>
      <c r="F69" s="13"/>
      <c r="G69" s="13"/>
      <c r="H69" s="13"/>
      <c r="I69" s="13"/>
      <c r="J69" s="13"/>
      <c r="K69" s="13"/>
      <c r="L69" s="13"/>
      <c r="M69" s="13"/>
      <c r="N69" s="47">
        <f>IF(OR(NOT(ISNUMBER($L69)),NOT(ISNUMBER($M69))),"",IF($M69=0,"",($L69-$M69)/$M69))</f>
      </c>
      <c r="O69" s="15">
        <f>IF($A69="","",IF($E69="",IF($D69="","Année des déchets à saisir",IF(TODAY()&gt;$D69,"Manquante : relancer le prestataire","Attendue, pas encore due")),IF(LEN(IF($F69="Non","modèle périmé (pas les 8 flux), ","")&amp;IF($G69="Non","émetteur incomplet, ","")&amp;IF($H69="Non","tonnes avec décimales, ","")&amp;IF($I69="Non","bilan des masses faux, ","")&amp;IF($J69="Non","répartition différente de 100 %, ","")&amp;IF($K69="Non","signature ou date, ",""))&gt;0,"À faire corriger : "&amp;LEFT(IF($F69="Non","modèle périmé (pas les 8 flux), ","")&amp;IF($G69="Non","émetteur incomplet, ","")&amp;IF($H69="Non","tonnes avec décimales, ","")&amp;IF($I69="Non","bilan des masses faux, ","")&amp;IF($J69="Non","répartition différente de 100 %, ","")&amp;IF($K69="Non","signature ou date, ",""),LEN(IF($F69="Non","modèle périmé (pas les 8 flux), ","")&amp;IF($G69="Non","émetteur incomplet, ","")&amp;IF($H69="Non","tonnes avec décimales, ","")&amp;IF($I69="Non","bilan des masses faux, ","")&amp;IF($J69="Non","répartition différente de 100 %, ","")&amp;IF($K69="Non","signature ou date, ",""))-2),IF(COUNTBLANK($F69:$K69)&gt;0,"Points à vérifier",IF(AND(ISNUMBER($N69),ABS(N($N69))&gt;0.1),"Écart avec le registre à expliquer","Conforme")))))</f>
      </c>
      <c r="P69" s="9"/>
      <c r="Q69" s="7"/>
    </row>
    <row r="70" spans="1:17" x14ac:dyDescent="0.25">
      <c r="A70" s="7"/>
      <c r="B70" s="7"/>
      <c r="C70" s="13"/>
      <c r="D70" s="46">
        <f>IF(ISNUMBER($C70),DATE($C70+1,3,31),"")</f>
      </c>
      <c r="E70" s="9"/>
      <c r="F70" s="13"/>
      <c r="G70" s="13"/>
      <c r="H70" s="13"/>
      <c r="I70" s="13"/>
      <c r="J70" s="13"/>
      <c r="K70" s="13"/>
      <c r="L70" s="13"/>
      <c r="M70" s="13"/>
      <c r="N70" s="47">
        <f>IF(OR(NOT(ISNUMBER($L70)),NOT(ISNUMBER($M70))),"",IF($M70=0,"",($L70-$M70)/$M70))</f>
      </c>
      <c r="O70" s="15">
        <f>IF($A70="","",IF($E70="",IF($D70="","Année des déchets à saisir",IF(TODAY()&gt;$D70,"Manquante : relancer le prestataire","Attendue, pas encore due")),IF(LEN(IF($F70="Non","modèle périmé (pas les 8 flux), ","")&amp;IF($G70="Non","émetteur incomplet, ","")&amp;IF($H70="Non","tonnes avec décimales, ","")&amp;IF($I70="Non","bilan des masses faux, ","")&amp;IF($J70="Non","répartition différente de 100 %, ","")&amp;IF($K70="Non","signature ou date, ",""))&gt;0,"À faire corriger : "&amp;LEFT(IF($F70="Non","modèle périmé (pas les 8 flux), ","")&amp;IF($G70="Non","émetteur incomplet, ","")&amp;IF($H70="Non","tonnes avec décimales, ","")&amp;IF($I70="Non","bilan des masses faux, ","")&amp;IF($J70="Non","répartition différente de 100 %, ","")&amp;IF($K70="Non","signature ou date, ",""),LEN(IF($F70="Non","modèle périmé (pas les 8 flux), ","")&amp;IF($G70="Non","émetteur incomplet, ","")&amp;IF($H70="Non","tonnes avec décimales, ","")&amp;IF($I70="Non","bilan des masses faux, ","")&amp;IF($J70="Non","répartition différente de 100 %, ","")&amp;IF($K70="Non","signature ou date, ",""))-2),IF(COUNTBLANK($F70:$K70)&gt;0,"Points à vérifier",IF(AND(ISNUMBER($N70),ABS(N($N70))&gt;0.1),"Écart avec le registre à expliquer","Conforme")))))</f>
      </c>
      <c r="P70" s="9"/>
      <c r="Q70" s="7"/>
    </row>
    <row r="71" spans="1:17" x14ac:dyDescent="0.25">
      <c r="A71" s="7"/>
      <c r="B71" s="7"/>
      <c r="C71" s="13"/>
      <c r="D71" s="46">
        <f>IF(ISNUMBER($C71),DATE($C71+1,3,31),"")</f>
      </c>
      <c r="E71" s="9"/>
      <c r="F71" s="13"/>
      <c r="G71" s="13"/>
      <c r="H71" s="13"/>
      <c r="I71" s="13"/>
      <c r="J71" s="13"/>
      <c r="K71" s="13"/>
      <c r="L71" s="13"/>
      <c r="M71" s="13"/>
      <c r="N71" s="47">
        <f>IF(OR(NOT(ISNUMBER($L71)),NOT(ISNUMBER($M71))),"",IF($M71=0,"",($L71-$M71)/$M71))</f>
      </c>
      <c r="O71" s="15">
        <f>IF($A71="","",IF($E71="",IF($D71="","Année des déchets à saisir",IF(TODAY()&gt;$D71,"Manquante : relancer le prestataire","Attendue, pas encore due")),IF(LEN(IF($F71="Non","modèle périmé (pas les 8 flux), ","")&amp;IF($G71="Non","émetteur incomplet, ","")&amp;IF($H71="Non","tonnes avec décimales, ","")&amp;IF($I71="Non","bilan des masses faux, ","")&amp;IF($J71="Non","répartition différente de 100 %, ","")&amp;IF($K71="Non","signature ou date, ",""))&gt;0,"À faire corriger : "&amp;LEFT(IF($F71="Non","modèle périmé (pas les 8 flux), ","")&amp;IF($G71="Non","émetteur incomplet, ","")&amp;IF($H71="Non","tonnes avec décimales, ","")&amp;IF($I71="Non","bilan des masses faux, ","")&amp;IF($J71="Non","répartition différente de 100 %, ","")&amp;IF($K71="Non","signature ou date, ",""),LEN(IF($F71="Non","modèle périmé (pas les 8 flux), ","")&amp;IF($G71="Non","émetteur incomplet, ","")&amp;IF($H71="Non","tonnes avec décimales, ","")&amp;IF($I71="Non","bilan des masses faux, ","")&amp;IF($J71="Non","répartition différente de 100 %, ","")&amp;IF($K71="Non","signature ou date, ",""))-2),IF(COUNTBLANK($F71:$K71)&gt;0,"Points à vérifier",IF(AND(ISNUMBER($N71),ABS(N($N71))&gt;0.1),"Écart avec le registre à expliquer","Conforme")))))</f>
      </c>
      <c r="P71" s="9"/>
      <c r="Q71" s="7"/>
    </row>
    <row r="72" spans="1:17" x14ac:dyDescent="0.25">
      <c r="A72" s="7"/>
      <c r="B72" s="7"/>
      <c r="C72" s="13"/>
      <c r="D72" s="46">
        <f>IF(ISNUMBER($C72),DATE($C72+1,3,31),"")</f>
      </c>
      <c r="E72" s="9"/>
      <c r="F72" s="13"/>
      <c r="G72" s="13"/>
      <c r="H72" s="13"/>
      <c r="I72" s="13"/>
      <c r="J72" s="13"/>
      <c r="K72" s="13"/>
      <c r="L72" s="13"/>
      <c r="M72" s="13"/>
      <c r="N72" s="47">
        <f>IF(OR(NOT(ISNUMBER($L72)),NOT(ISNUMBER($M72))),"",IF($M72=0,"",($L72-$M72)/$M72))</f>
      </c>
      <c r="O72" s="15">
        <f>IF($A72="","",IF($E72="",IF($D72="","Année des déchets à saisir",IF(TODAY()&gt;$D72,"Manquante : relancer le prestataire","Attendue, pas encore due")),IF(LEN(IF($F72="Non","modèle périmé (pas les 8 flux), ","")&amp;IF($G72="Non","émetteur incomplet, ","")&amp;IF($H72="Non","tonnes avec décimales, ","")&amp;IF($I72="Non","bilan des masses faux, ","")&amp;IF($J72="Non","répartition différente de 100 %, ","")&amp;IF($K72="Non","signature ou date, ",""))&gt;0,"À faire corriger : "&amp;LEFT(IF($F72="Non","modèle périmé (pas les 8 flux), ","")&amp;IF($G72="Non","émetteur incomplet, ","")&amp;IF($H72="Non","tonnes avec décimales, ","")&amp;IF($I72="Non","bilan des masses faux, ","")&amp;IF($J72="Non","répartition différente de 100 %, ","")&amp;IF($K72="Non","signature ou date, ",""),LEN(IF($F72="Non","modèle périmé (pas les 8 flux), ","")&amp;IF($G72="Non","émetteur incomplet, ","")&amp;IF($H72="Non","tonnes avec décimales, ","")&amp;IF($I72="Non","bilan des masses faux, ","")&amp;IF($J72="Non","répartition différente de 100 %, ","")&amp;IF($K72="Non","signature ou date, ",""))-2),IF(COUNTBLANK($F72:$K72)&gt;0,"Points à vérifier",IF(AND(ISNUMBER($N72),ABS(N($N72))&gt;0.1),"Écart avec le registre à expliquer","Conforme")))))</f>
      </c>
      <c r="P72" s="9"/>
      <c r="Q72" s="7"/>
    </row>
    <row r="73" spans="1:17" x14ac:dyDescent="0.25">
      <c r="A73" s="7"/>
      <c r="B73" s="7"/>
      <c r="C73" s="13"/>
      <c r="D73" s="46">
        <f>IF(ISNUMBER($C73),DATE($C73+1,3,31),"")</f>
      </c>
      <c r="E73" s="9"/>
      <c r="F73" s="13"/>
      <c r="G73" s="13"/>
      <c r="H73" s="13"/>
      <c r="I73" s="13"/>
      <c r="J73" s="13"/>
      <c r="K73" s="13"/>
      <c r="L73" s="13"/>
      <c r="M73" s="13"/>
      <c r="N73" s="47">
        <f>IF(OR(NOT(ISNUMBER($L73)),NOT(ISNUMBER($M73))),"",IF($M73=0,"",($L73-$M73)/$M73))</f>
      </c>
      <c r="O73" s="15">
        <f>IF($A73="","",IF($E73="",IF($D73="","Année des déchets à saisir",IF(TODAY()&gt;$D73,"Manquante : relancer le prestataire","Attendue, pas encore due")),IF(LEN(IF($F73="Non","modèle périmé (pas les 8 flux), ","")&amp;IF($G73="Non","émetteur incomplet, ","")&amp;IF($H73="Non","tonnes avec décimales, ","")&amp;IF($I73="Non","bilan des masses faux, ","")&amp;IF($J73="Non","répartition différente de 100 %, ","")&amp;IF($K73="Non","signature ou date, ",""))&gt;0,"À faire corriger : "&amp;LEFT(IF($F73="Non","modèle périmé (pas les 8 flux), ","")&amp;IF($G73="Non","émetteur incomplet, ","")&amp;IF($H73="Non","tonnes avec décimales, ","")&amp;IF($I73="Non","bilan des masses faux, ","")&amp;IF($J73="Non","répartition différente de 100 %, ","")&amp;IF($K73="Non","signature ou date, ",""),LEN(IF($F73="Non","modèle périmé (pas les 8 flux), ","")&amp;IF($G73="Non","émetteur incomplet, ","")&amp;IF($H73="Non","tonnes avec décimales, ","")&amp;IF($I73="Non","bilan des masses faux, ","")&amp;IF($J73="Non","répartition différente de 100 %, ","")&amp;IF($K73="Non","signature ou date, ",""))-2),IF(COUNTBLANK($F73:$K73)&gt;0,"Points à vérifier",IF(AND(ISNUMBER($N73),ABS(N($N73))&gt;0.1),"Écart avec le registre à expliquer","Conforme")))))</f>
      </c>
      <c r="P73" s="9"/>
      <c r="Q73" s="7"/>
    </row>
    <row r="74" spans="1:17" x14ac:dyDescent="0.25">
      <c r="A74" s="7"/>
      <c r="B74" s="7"/>
      <c r="C74" s="13"/>
      <c r="D74" s="46">
        <f>IF(ISNUMBER($C74),DATE($C74+1,3,31),"")</f>
      </c>
      <c r="E74" s="9"/>
      <c r="F74" s="13"/>
      <c r="G74" s="13"/>
      <c r="H74" s="13"/>
      <c r="I74" s="13"/>
      <c r="J74" s="13"/>
      <c r="K74" s="13"/>
      <c r="L74" s="13"/>
      <c r="M74" s="13"/>
      <c r="N74" s="47">
        <f>IF(OR(NOT(ISNUMBER($L74)),NOT(ISNUMBER($M74))),"",IF($M74=0,"",($L74-$M74)/$M74))</f>
      </c>
      <c r="O74" s="15">
        <f>IF($A74="","",IF($E74="",IF($D74="","Année des déchets à saisir",IF(TODAY()&gt;$D74,"Manquante : relancer le prestataire","Attendue, pas encore due")),IF(LEN(IF($F74="Non","modèle périmé (pas les 8 flux), ","")&amp;IF($G74="Non","émetteur incomplet, ","")&amp;IF($H74="Non","tonnes avec décimales, ","")&amp;IF($I74="Non","bilan des masses faux, ","")&amp;IF($J74="Non","répartition différente de 100 %, ","")&amp;IF($K74="Non","signature ou date, ",""))&gt;0,"À faire corriger : "&amp;LEFT(IF($F74="Non","modèle périmé (pas les 8 flux), ","")&amp;IF($G74="Non","émetteur incomplet, ","")&amp;IF($H74="Non","tonnes avec décimales, ","")&amp;IF($I74="Non","bilan des masses faux, ","")&amp;IF($J74="Non","répartition différente de 100 %, ","")&amp;IF($K74="Non","signature ou date, ",""),LEN(IF($F74="Non","modèle périmé (pas les 8 flux), ","")&amp;IF($G74="Non","émetteur incomplet, ","")&amp;IF($H74="Non","tonnes avec décimales, ","")&amp;IF($I74="Non","bilan des masses faux, ","")&amp;IF($J74="Non","répartition différente de 100 %, ","")&amp;IF($K74="Non","signature ou date, ",""))-2),IF(COUNTBLANK($F74:$K74)&gt;0,"Points à vérifier",IF(AND(ISNUMBER($N74),ABS(N($N74))&gt;0.1),"Écart avec le registre à expliquer","Conforme")))))</f>
      </c>
      <c r="P74" s="9"/>
      <c r="Q74" s="7"/>
    </row>
    <row r="75" spans="1:17" x14ac:dyDescent="0.25">
      <c r="A75" s="7"/>
      <c r="B75" s="7"/>
      <c r="C75" s="13"/>
      <c r="D75" s="46">
        <f>IF(ISNUMBER($C75),DATE($C75+1,3,31),"")</f>
      </c>
      <c r="E75" s="9"/>
      <c r="F75" s="13"/>
      <c r="G75" s="13"/>
      <c r="H75" s="13"/>
      <c r="I75" s="13"/>
      <c r="J75" s="13"/>
      <c r="K75" s="13"/>
      <c r="L75" s="13"/>
      <c r="M75" s="13"/>
      <c r="N75" s="47">
        <f>IF(OR(NOT(ISNUMBER($L75)),NOT(ISNUMBER($M75))),"",IF($M75=0,"",($L75-$M75)/$M75))</f>
      </c>
      <c r="O75" s="15">
        <f>IF($A75="","",IF($E75="",IF($D75="","Année des déchets à saisir",IF(TODAY()&gt;$D75,"Manquante : relancer le prestataire","Attendue, pas encore due")),IF(LEN(IF($F75="Non","modèle périmé (pas les 8 flux), ","")&amp;IF($G75="Non","émetteur incomplet, ","")&amp;IF($H75="Non","tonnes avec décimales, ","")&amp;IF($I75="Non","bilan des masses faux, ","")&amp;IF($J75="Non","répartition différente de 100 %, ","")&amp;IF($K75="Non","signature ou date, ",""))&gt;0,"À faire corriger : "&amp;LEFT(IF($F75="Non","modèle périmé (pas les 8 flux), ","")&amp;IF($G75="Non","émetteur incomplet, ","")&amp;IF($H75="Non","tonnes avec décimales, ","")&amp;IF($I75="Non","bilan des masses faux, ","")&amp;IF($J75="Non","répartition différente de 100 %, ","")&amp;IF($K75="Non","signature ou date, ",""),LEN(IF($F75="Non","modèle périmé (pas les 8 flux), ","")&amp;IF($G75="Non","émetteur incomplet, ","")&amp;IF($H75="Non","tonnes avec décimales, ","")&amp;IF($I75="Non","bilan des masses faux, ","")&amp;IF($J75="Non","répartition différente de 100 %, ","")&amp;IF($K75="Non","signature ou date, ",""))-2),IF(COUNTBLANK($F75:$K75)&gt;0,"Points à vérifier",IF(AND(ISNUMBER($N75),ABS(N($N75))&gt;0.1),"Écart avec le registre à expliquer","Conforme")))))</f>
      </c>
      <c r="P75" s="9"/>
      <c r="Q75" s="7"/>
    </row>
    <row r="76" spans="1:17" x14ac:dyDescent="0.25">
      <c r="A76" s="7"/>
      <c r="B76" s="7"/>
      <c r="C76" s="13"/>
      <c r="D76" s="46">
        <f>IF(ISNUMBER($C76),DATE($C76+1,3,31),"")</f>
      </c>
      <c r="E76" s="9"/>
      <c r="F76" s="13"/>
      <c r="G76" s="13"/>
      <c r="H76" s="13"/>
      <c r="I76" s="13"/>
      <c r="J76" s="13"/>
      <c r="K76" s="13"/>
      <c r="L76" s="13"/>
      <c r="M76" s="13"/>
      <c r="N76" s="47">
        <f>IF(OR(NOT(ISNUMBER($L76)),NOT(ISNUMBER($M76))),"",IF($M76=0,"",($L76-$M76)/$M76))</f>
      </c>
      <c r="O76" s="15">
        <f>IF($A76="","",IF($E76="",IF($D76="","Année des déchets à saisir",IF(TODAY()&gt;$D76,"Manquante : relancer le prestataire","Attendue, pas encore due")),IF(LEN(IF($F76="Non","modèle périmé (pas les 8 flux), ","")&amp;IF($G76="Non","émetteur incomplet, ","")&amp;IF($H76="Non","tonnes avec décimales, ","")&amp;IF($I76="Non","bilan des masses faux, ","")&amp;IF($J76="Non","répartition différente de 100 %, ","")&amp;IF($K76="Non","signature ou date, ",""))&gt;0,"À faire corriger : "&amp;LEFT(IF($F76="Non","modèle périmé (pas les 8 flux), ","")&amp;IF($G76="Non","émetteur incomplet, ","")&amp;IF($H76="Non","tonnes avec décimales, ","")&amp;IF($I76="Non","bilan des masses faux, ","")&amp;IF($J76="Non","répartition différente de 100 %, ","")&amp;IF($K76="Non","signature ou date, ",""),LEN(IF($F76="Non","modèle périmé (pas les 8 flux), ","")&amp;IF($G76="Non","émetteur incomplet, ","")&amp;IF($H76="Non","tonnes avec décimales, ","")&amp;IF($I76="Non","bilan des masses faux, ","")&amp;IF($J76="Non","répartition différente de 100 %, ","")&amp;IF($K76="Non","signature ou date, ",""))-2),IF(COUNTBLANK($F76:$K76)&gt;0,"Points à vérifier",IF(AND(ISNUMBER($N76),ABS(N($N76))&gt;0.1),"Écart avec le registre à expliquer","Conforme")))))</f>
      </c>
      <c r="P76" s="9"/>
      <c r="Q76" s="7"/>
    </row>
    <row r="77" spans="1:17" x14ac:dyDescent="0.25">
      <c r="A77" s="7"/>
      <c r="B77" s="7"/>
      <c r="C77" s="13"/>
      <c r="D77" s="46">
        <f>IF(ISNUMBER($C77),DATE($C77+1,3,31),"")</f>
      </c>
      <c r="E77" s="9"/>
      <c r="F77" s="13"/>
      <c r="G77" s="13"/>
      <c r="H77" s="13"/>
      <c r="I77" s="13"/>
      <c r="J77" s="13"/>
      <c r="K77" s="13"/>
      <c r="L77" s="13"/>
      <c r="M77" s="13"/>
      <c r="N77" s="47">
        <f>IF(OR(NOT(ISNUMBER($L77)),NOT(ISNUMBER($M77))),"",IF($M77=0,"",($L77-$M77)/$M77))</f>
      </c>
      <c r="O77" s="15">
        <f>IF($A77="","",IF($E77="",IF($D77="","Année des déchets à saisir",IF(TODAY()&gt;$D77,"Manquante : relancer le prestataire","Attendue, pas encore due")),IF(LEN(IF($F77="Non","modèle périmé (pas les 8 flux), ","")&amp;IF($G77="Non","émetteur incomplet, ","")&amp;IF($H77="Non","tonnes avec décimales, ","")&amp;IF($I77="Non","bilan des masses faux, ","")&amp;IF($J77="Non","répartition différente de 100 %, ","")&amp;IF($K77="Non","signature ou date, ",""))&gt;0,"À faire corriger : "&amp;LEFT(IF($F77="Non","modèle périmé (pas les 8 flux), ","")&amp;IF($G77="Non","émetteur incomplet, ","")&amp;IF($H77="Non","tonnes avec décimales, ","")&amp;IF($I77="Non","bilan des masses faux, ","")&amp;IF($J77="Non","répartition différente de 100 %, ","")&amp;IF($K77="Non","signature ou date, ",""),LEN(IF($F77="Non","modèle périmé (pas les 8 flux), ","")&amp;IF($G77="Non","émetteur incomplet, ","")&amp;IF($H77="Non","tonnes avec décimales, ","")&amp;IF($I77="Non","bilan des masses faux, ","")&amp;IF($J77="Non","répartition différente de 100 %, ","")&amp;IF($K77="Non","signature ou date, ",""))-2),IF(COUNTBLANK($F77:$K77)&gt;0,"Points à vérifier",IF(AND(ISNUMBER($N77),ABS(N($N77))&gt;0.1),"Écart avec le registre à expliquer","Conforme")))))</f>
      </c>
      <c r="P77" s="9"/>
      <c r="Q77" s="7"/>
    </row>
    <row r="78" spans="1:17" x14ac:dyDescent="0.25">
      <c r="A78" s="7"/>
      <c r="B78" s="7"/>
      <c r="C78" s="13"/>
      <c r="D78" s="46">
        <f>IF(ISNUMBER($C78),DATE($C78+1,3,31),"")</f>
      </c>
      <c r="E78" s="9"/>
      <c r="F78" s="13"/>
      <c r="G78" s="13"/>
      <c r="H78" s="13"/>
      <c r="I78" s="13"/>
      <c r="J78" s="13"/>
      <c r="K78" s="13"/>
      <c r="L78" s="13"/>
      <c r="M78" s="13"/>
      <c r="N78" s="47">
        <f>IF(OR(NOT(ISNUMBER($L78)),NOT(ISNUMBER($M78))),"",IF($M78=0,"",($L78-$M78)/$M78))</f>
      </c>
      <c r="O78" s="15">
        <f>IF($A78="","",IF($E78="",IF($D78="","Année des déchets à saisir",IF(TODAY()&gt;$D78,"Manquante : relancer le prestataire","Attendue, pas encore due")),IF(LEN(IF($F78="Non","modèle périmé (pas les 8 flux), ","")&amp;IF($G78="Non","émetteur incomplet, ","")&amp;IF($H78="Non","tonnes avec décimales, ","")&amp;IF($I78="Non","bilan des masses faux, ","")&amp;IF($J78="Non","répartition différente de 100 %, ","")&amp;IF($K78="Non","signature ou date, ",""))&gt;0,"À faire corriger : "&amp;LEFT(IF($F78="Non","modèle périmé (pas les 8 flux), ","")&amp;IF($G78="Non","émetteur incomplet, ","")&amp;IF($H78="Non","tonnes avec décimales, ","")&amp;IF($I78="Non","bilan des masses faux, ","")&amp;IF($J78="Non","répartition différente de 100 %, ","")&amp;IF($K78="Non","signature ou date, ",""),LEN(IF($F78="Non","modèle périmé (pas les 8 flux), ","")&amp;IF($G78="Non","émetteur incomplet, ","")&amp;IF($H78="Non","tonnes avec décimales, ","")&amp;IF($I78="Non","bilan des masses faux, ","")&amp;IF($J78="Non","répartition différente de 100 %, ","")&amp;IF($K78="Non","signature ou date, ",""))-2),IF(COUNTBLANK($F78:$K78)&gt;0,"Points à vérifier",IF(AND(ISNUMBER($N78),ABS(N($N78))&gt;0.1),"Écart avec le registre à expliquer","Conforme")))))</f>
      </c>
      <c r="P78" s="9"/>
      <c r="Q78" s="7"/>
    </row>
    <row r="79" spans="1:17" x14ac:dyDescent="0.25">
      <c r="A79" s="7"/>
      <c r="B79" s="7"/>
      <c r="C79" s="13"/>
      <c r="D79" s="46">
        <f>IF(ISNUMBER($C79),DATE($C79+1,3,31),"")</f>
      </c>
      <c r="E79" s="9"/>
      <c r="F79" s="13"/>
      <c r="G79" s="13"/>
      <c r="H79" s="13"/>
      <c r="I79" s="13"/>
      <c r="J79" s="13"/>
      <c r="K79" s="13"/>
      <c r="L79" s="13"/>
      <c r="M79" s="13"/>
      <c r="N79" s="47">
        <f>IF(OR(NOT(ISNUMBER($L79)),NOT(ISNUMBER($M79))),"",IF($M79=0,"",($L79-$M79)/$M79))</f>
      </c>
      <c r="O79" s="15">
        <f>IF($A79="","",IF($E79="",IF($D79="","Année des déchets à saisir",IF(TODAY()&gt;$D79,"Manquante : relancer le prestataire","Attendue, pas encore due")),IF(LEN(IF($F79="Non","modèle périmé (pas les 8 flux), ","")&amp;IF($G79="Non","émetteur incomplet, ","")&amp;IF($H79="Non","tonnes avec décimales, ","")&amp;IF($I79="Non","bilan des masses faux, ","")&amp;IF($J79="Non","répartition différente de 100 %, ","")&amp;IF($K79="Non","signature ou date, ",""))&gt;0,"À faire corriger : "&amp;LEFT(IF($F79="Non","modèle périmé (pas les 8 flux), ","")&amp;IF($G79="Non","émetteur incomplet, ","")&amp;IF($H79="Non","tonnes avec décimales, ","")&amp;IF($I79="Non","bilan des masses faux, ","")&amp;IF($J79="Non","répartition différente de 100 %, ","")&amp;IF($K79="Non","signature ou date, ",""),LEN(IF($F79="Non","modèle périmé (pas les 8 flux), ","")&amp;IF($G79="Non","émetteur incomplet, ","")&amp;IF($H79="Non","tonnes avec décimales, ","")&amp;IF($I79="Non","bilan des masses faux, ","")&amp;IF($J79="Non","répartition différente de 100 %, ","")&amp;IF($K79="Non","signature ou date, ",""))-2),IF(COUNTBLANK($F79:$K79)&gt;0,"Points à vérifier",IF(AND(ISNUMBER($N79),ABS(N($N79))&gt;0.1),"Écart avec le registre à expliquer","Conforme")))))</f>
      </c>
      <c r="P79" s="9"/>
      <c r="Q79" s="7"/>
    </row>
    <row r="80" spans="1:17" x14ac:dyDescent="0.25">
      <c r="A80" s="7"/>
      <c r="B80" s="7"/>
      <c r="C80" s="13"/>
      <c r="D80" s="46">
        <f>IF(ISNUMBER($C80),DATE($C80+1,3,31),"")</f>
      </c>
      <c r="E80" s="9"/>
      <c r="F80" s="13"/>
      <c r="G80" s="13"/>
      <c r="H80" s="13"/>
      <c r="I80" s="13"/>
      <c r="J80" s="13"/>
      <c r="K80" s="13"/>
      <c r="L80" s="13"/>
      <c r="M80" s="13"/>
      <c r="N80" s="47">
        <f>IF(OR(NOT(ISNUMBER($L80)),NOT(ISNUMBER($M80))),"",IF($M80=0,"",($L80-$M80)/$M80))</f>
      </c>
      <c r="O80" s="15">
        <f>IF($A80="","",IF($E80="",IF($D80="","Année des déchets à saisir",IF(TODAY()&gt;$D80,"Manquante : relancer le prestataire","Attendue, pas encore due")),IF(LEN(IF($F80="Non","modèle périmé (pas les 8 flux), ","")&amp;IF($G80="Non","émetteur incomplet, ","")&amp;IF($H80="Non","tonnes avec décimales, ","")&amp;IF($I80="Non","bilan des masses faux, ","")&amp;IF($J80="Non","répartition différente de 100 %, ","")&amp;IF($K80="Non","signature ou date, ",""))&gt;0,"À faire corriger : "&amp;LEFT(IF($F80="Non","modèle périmé (pas les 8 flux), ","")&amp;IF($G80="Non","émetteur incomplet, ","")&amp;IF($H80="Non","tonnes avec décimales, ","")&amp;IF($I80="Non","bilan des masses faux, ","")&amp;IF($J80="Non","répartition différente de 100 %, ","")&amp;IF($K80="Non","signature ou date, ",""),LEN(IF($F80="Non","modèle périmé (pas les 8 flux), ","")&amp;IF($G80="Non","émetteur incomplet, ","")&amp;IF($H80="Non","tonnes avec décimales, ","")&amp;IF($I80="Non","bilan des masses faux, ","")&amp;IF($J80="Non","répartition différente de 100 %, ","")&amp;IF($K80="Non","signature ou date, ",""))-2),IF(COUNTBLANK($F80:$K80)&gt;0,"Points à vérifier",IF(AND(ISNUMBER($N80),ABS(N($N80))&gt;0.1),"Écart avec le registre à expliquer","Conforme")))))</f>
      </c>
      <c r="P80" s="9"/>
      <c r="Q80" s="7"/>
    </row>
    <row r="81" spans="1:17" x14ac:dyDescent="0.25">
      <c r="A81" s="7"/>
      <c r="B81" s="7"/>
      <c r="C81" s="13"/>
      <c r="D81" s="46">
        <f>IF(ISNUMBER($C81),DATE($C81+1,3,31),"")</f>
      </c>
      <c r="E81" s="9"/>
      <c r="F81" s="13"/>
      <c r="G81" s="13"/>
      <c r="H81" s="13"/>
      <c r="I81" s="13"/>
      <c r="J81" s="13"/>
      <c r="K81" s="13"/>
      <c r="L81" s="13"/>
      <c r="M81" s="13"/>
      <c r="N81" s="47">
        <f>IF(OR(NOT(ISNUMBER($L81)),NOT(ISNUMBER($M81))),"",IF($M81=0,"",($L81-$M81)/$M81))</f>
      </c>
      <c r="O81" s="15">
        <f>IF($A81="","",IF($E81="",IF($D81="","Année des déchets à saisir",IF(TODAY()&gt;$D81,"Manquante : relancer le prestataire","Attendue, pas encore due")),IF(LEN(IF($F81="Non","modèle périmé (pas les 8 flux), ","")&amp;IF($G81="Non","émetteur incomplet, ","")&amp;IF($H81="Non","tonnes avec décimales, ","")&amp;IF($I81="Non","bilan des masses faux, ","")&amp;IF($J81="Non","répartition différente de 100 %, ","")&amp;IF($K81="Non","signature ou date, ",""))&gt;0,"À faire corriger : "&amp;LEFT(IF($F81="Non","modèle périmé (pas les 8 flux), ","")&amp;IF($G81="Non","émetteur incomplet, ","")&amp;IF($H81="Non","tonnes avec décimales, ","")&amp;IF($I81="Non","bilan des masses faux, ","")&amp;IF($J81="Non","répartition différente de 100 %, ","")&amp;IF($K81="Non","signature ou date, ",""),LEN(IF($F81="Non","modèle périmé (pas les 8 flux), ","")&amp;IF($G81="Non","émetteur incomplet, ","")&amp;IF($H81="Non","tonnes avec décimales, ","")&amp;IF($I81="Non","bilan des masses faux, ","")&amp;IF($J81="Non","répartition différente de 100 %, ","")&amp;IF($K81="Non","signature ou date, ",""))-2),IF(COUNTBLANK($F81:$K81)&gt;0,"Points à vérifier",IF(AND(ISNUMBER($N81),ABS(N($N81))&gt;0.1),"Écart avec le registre à expliquer","Conforme")))))</f>
      </c>
      <c r="P81" s="9"/>
      <c r="Q81" s="7"/>
    </row>
    <row r="82" spans="1:17" x14ac:dyDescent="0.25">
      <c r="A82" s="7"/>
      <c r="B82" s="7"/>
      <c r="C82" s="13"/>
      <c r="D82" s="46">
        <f>IF(ISNUMBER($C82),DATE($C82+1,3,31),"")</f>
      </c>
      <c r="E82" s="9"/>
      <c r="F82" s="13"/>
      <c r="G82" s="13"/>
      <c r="H82" s="13"/>
      <c r="I82" s="13"/>
      <c r="J82" s="13"/>
      <c r="K82" s="13"/>
      <c r="L82" s="13"/>
      <c r="M82" s="13"/>
      <c r="N82" s="47">
        <f>IF(OR(NOT(ISNUMBER($L82)),NOT(ISNUMBER($M82))),"",IF($M82=0,"",($L82-$M82)/$M82))</f>
      </c>
      <c r="O82" s="15">
        <f>IF($A82="","",IF($E82="",IF($D82="","Année des déchets à saisir",IF(TODAY()&gt;$D82,"Manquante : relancer le prestataire","Attendue, pas encore due")),IF(LEN(IF($F82="Non","modèle périmé (pas les 8 flux), ","")&amp;IF($G82="Non","émetteur incomplet, ","")&amp;IF($H82="Non","tonnes avec décimales, ","")&amp;IF($I82="Non","bilan des masses faux, ","")&amp;IF($J82="Non","répartition différente de 100 %, ","")&amp;IF($K82="Non","signature ou date, ",""))&gt;0,"À faire corriger : "&amp;LEFT(IF($F82="Non","modèle périmé (pas les 8 flux), ","")&amp;IF($G82="Non","émetteur incomplet, ","")&amp;IF($H82="Non","tonnes avec décimales, ","")&amp;IF($I82="Non","bilan des masses faux, ","")&amp;IF($J82="Non","répartition différente de 100 %, ","")&amp;IF($K82="Non","signature ou date, ",""),LEN(IF($F82="Non","modèle périmé (pas les 8 flux), ","")&amp;IF($G82="Non","émetteur incomplet, ","")&amp;IF($H82="Non","tonnes avec décimales, ","")&amp;IF($I82="Non","bilan des masses faux, ","")&amp;IF($J82="Non","répartition différente de 100 %, ","")&amp;IF($K82="Non","signature ou date, ",""))-2),IF(COUNTBLANK($F82:$K82)&gt;0,"Points à vérifier",IF(AND(ISNUMBER($N82),ABS(N($N82))&gt;0.1),"Écart avec le registre à expliquer","Conforme")))))</f>
      </c>
      <c r="P82" s="9"/>
      <c r="Q82" s="7"/>
    </row>
    <row r="83" spans="1:17" x14ac:dyDescent="0.25">
      <c r="A83" s="7"/>
      <c r="B83" s="7"/>
      <c r="C83" s="13"/>
      <c r="D83" s="46">
        <f>IF(ISNUMBER($C83),DATE($C83+1,3,31),"")</f>
      </c>
      <c r="E83" s="9"/>
      <c r="F83" s="13"/>
      <c r="G83" s="13"/>
      <c r="H83" s="13"/>
      <c r="I83" s="13"/>
      <c r="J83" s="13"/>
      <c r="K83" s="13"/>
      <c r="L83" s="13"/>
      <c r="M83" s="13"/>
      <c r="N83" s="47">
        <f>IF(OR(NOT(ISNUMBER($L83)),NOT(ISNUMBER($M83))),"",IF($M83=0,"",($L83-$M83)/$M83))</f>
      </c>
      <c r="O83" s="15">
        <f>IF($A83="","",IF($E83="",IF($D83="","Année des déchets à saisir",IF(TODAY()&gt;$D83,"Manquante : relancer le prestataire","Attendue, pas encore due")),IF(LEN(IF($F83="Non","modèle périmé (pas les 8 flux), ","")&amp;IF($G83="Non","émetteur incomplet, ","")&amp;IF($H83="Non","tonnes avec décimales, ","")&amp;IF($I83="Non","bilan des masses faux, ","")&amp;IF($J83="Non","répartition différente de 100 %, ","")&amp;IF($K83="Non","signature ou date, ",""))&gt;0,"À faire corriger : "&amp;LEFT(IF($F83="Non","modèle périmé (pas les 8 flux), ","")&amp;IF($G83="Non","émetteur incomplet, ","")&amp;IF($H83="Non","tonnes avec décimales, ","")&amp;IF($I83="Non","bilan des masses faux, ","")&amp;IF($J83="Non","répartition différente de 100 %, ","")&amp;IF($K83="Non","signature ou date, ",""),LEN(IF($F83="Non","modèle périmé (pas les 8 flux), ","")&amp;IF($G83="Non","émetteur incomplet, ","")&amp;IF($H83="Non","tonnes avec décimales, ","")&amp;IF($I83="Non","bilan des masses faux, ","")&amp;IF($J83="Non","répartition différente de 100 %, ","")&amp;IF($K83="Non","signature ou date, ",""))-2),IF(COUNTBLANK($F83:$K83)&gt;0,"Points à vérifier",IF(AND(ISNUMBER($N83),ABS(N($N83))&gt;0.1),"Écart avec le registre à expliquer","Conforme")))))</f>
      </c>
      <c r="P83" s="9"/>
      <c r="Q83" s="7"/>
    </row>
    <row r="84" spans="1:17" x14ac:dyDescent="0.25">
      <c r="A84" s="7"/>
      <c r="B84" s="7"/>
      <c r="C84" s="13"/>
      <c r="D84" s="46">
        <f>IF(ISNUMBER($C84),DATE($C84+1,3,31),"")</f>
      </c>
      <c r="E84" s="9"/>
      <c r="F84" s="13"/>
      <c r="G84" s="13"/>
      <c r="H84" s="13"/>
      <c r="I84" s="13"/>
      <c r="J84" s="13"/>
      <c r="K84" s="13"/>
      <c r="L84" s="13"/>
      <c r="M84" s="13"/>
      <c r="N84" s="47">
        <f>IF(OR(NOT(ISNUMBER($L84)),NOT(ISNUMBER($M84))),"",IF($M84=0,"",($L84-$M84)/$M84))</f>
      </c>
      <c r="O84" s="15">
        <f>IF($A84="","",IF($E84="",IF($D84="","Année des déchets à saisir",IF(TODAY()&gt;$D84,"Manquante : relancer le prestataire","Attendue, pas encore due")),IF(LEN(IF($F84="Non","modèle périmé (pas les 8 flux), ","")&amp;IF($G84="Non","émetteur incomplet, ","")&amp;IF($H84="Non","tonnes avec décimales, ","")&amp;IF($I84="Non","bilan des masses faux, ","")&amp;IF($J84="Non","répartition différente de 100 %, ","")&amp;IF($K84="Non","signature ou date, ",""))&gt;0,"À faire corriger : "&amp;LEFT(IF($F84="Non","modèle périmé (pas les 8 flux), ","")&amp;IF($G84="Non","émetteur incomplet, ","")&amp;IF($H84="Non","tonnes avec décimales, ","")&amp;IF($I84="Non","bilan des masses faux, ","")&amp;IF($J84="Non","répartition différente de 100 %, ","")&amp;IF($K84="Non","signature ou date, ",""),LEN(IF($F84="Non","modèle périmé (pas les 8 flux), ","")&amp;IF($G84="Non","émetteur incomplet, ","")&amp;IF($H84="Non","tonnes avec décimales, ","")&amp;IF($I84="Non","bilan des masses faux, ","")&amp;IF($J84="Non","répartition différente de 100 %, ","")&amp;IF($K84="Non","signature ou date, ",""))-2),IF(COUNTBLANK($F84:$K84)&gt;0,"Points à vérifier",IF(AND(ISNUMBER($N84),ABS(N($N84))&gt;0.1),"Écart avec le registre à expliquer","Conforme")))))</f>
      </c>
      <c r="P84" s="9"/>
      <c r="Q84" s="7"/>
    </row>
    <row r="85" spans="1:17" x14ac:dyDescent="0.25">
      <c r="A85" s="7"/>
      <c r="B85" s="7"/>
      <c r="C85" s="13"/>
      <c r="D85" s="46">
        <f>IF(ISNUMBER($C85),DATE($C85+1,3,31),"")</f>
      </c>
      <c r="E85" s="9"/>
      <c r="F85" s="13"/>
      <c r="G85" s="13"/>
      <c r="H85" s="13"/>
      <c r="I85" s="13"/>
      <c r="J85" s="13"/>
      <c r="K85" s="13"/>
      <c r="L85" s="13"/>
      <c r="M85" s="13"/>
      <c r="N85" s="47">
        <f>IF(OR(NOT(ISNUMBER($L85)),NOT(ISNUMBER($M85))),"",IF($M85=0,"",($L85-$M85)/$M85))</f>
      </c>
      <c r="O85" s="15">
        <f>IF($A85="","",IF($E85="",IF($D85="","Année des déchets à saisir",IF(TODAY()&gt;$D85,"Manquante : relancer le prestataire","Attendue, pas encore due")),IF(LEN(IF($F85="Non","modèle périmé (pas les 8 flux), ","")&amp;IF($G85="Non","émetteur incomplet, ","")&amp;IF($H85="Non","tonnes avec décimales, ","")&amp;IF($I85="Non","bilan des masses faux, ","")&amp;IF($J85="Non","répartition différente de 100 %, ","")&amp;IF($K85="Non","signature ou date, ",""))&gt;0,"À faire corriger : "&amp;LEFT(IF($F85="Non","modèle périmé (pas les 8 flux), ","")&amp;IF($G85="Non","émetteur incomplet, ","")&amp;IF($H85="Non","tonnes avec décimales, ","")&amp;IF($I85="Non","bilan des masses faux, ","")&amp;IF($J85="Non","répartition différente de 100 %, ","")&amp;IF($K85="Non","signature ou date, ",""),LEN(IF($F85="Non","modèle périmé (pas les 8 flux), ","")&amp;IF($G85="Non","émetteur incomplet, ","")&amp;IF($H85="Non","tonnes avec décimales, ","")&amp;IF($I85="Non","bilan des masses faux, ","")&amp;IF($J85="Non","répartition différente de 100 %, ","")&amp;IF($K85="Non","signature ou date, ",""))-2),IF(COUNTBLANK($F85:$K85)&gt;0,"Points à vérifier",IF(AND(ISNUMBER($N85),ABS(N($N85))&gt;0.1),"Écart avec le registre à expliquer","Conforme")))))</f>
      </c>
      <c r="P85" s="9"/>
      <c r="Q85" s="7"/>
    </row>
    <row r="86" spans="1:17" x14ac:dyDescent="0.25">
      <c r="A86" s="7"/>
      <c r="B86" s="7"/>
      <c r="C86" s="13"/>
      <c r="D86" s="46">
        <f>IF(ISNUMBER($C86),DATE($C86+1,3,31),"")</f>
      </c>
      <c r="E86" s="9"/>
      <c r="F86" s="13"/>
      <c r="G86" s="13"/>
      <c r="H86" s="13"/>
      <c r="I86" s="13"/>
      <c r="J86" s="13"/>
      <c r="K86" s="13"/>
      <c r="L86" s="13"/>
      <c r="M86" s="13"/>
      <c r="N86" s="47">
        <f>IF(OR(NOT(ISNUMBER($L86)),NOT(ISNUMBER($M86))),"",IF($M86=0,"",($L86-$M86)/$M86))</f>
      </c>
      <c r="O86" s="15">
        <f>IF($A86="","",IF($E86="",IF($D86="","Année des déchets à saisir",IF(TODAY()&gt;$D86,"Manquante : relancer le prestataire","Attendue, pas encore due")),IF(LEN(IF($F86="Non","modèle périmé (pas les 8 flux), ","")&amp;IF($G86="Non","émetteur incomplet, ","")&amp;IF($H86="Non","tonnes avec décimales, ","")&amp;IF($I86="Non","bilan des masses faux, ","")&amp;IF($J86="Non","répartition différente de 100 %, ","")&amp;IF($K86="Non","signature ou date, ",""))&gt;0,"À faire corriger : "&amp;LEFT(IF($F86="Non","modèle périmé (pas les 8 flux), ","")&amp;IF($G86="Non","émetteur incomplet, ","")&amp;IF($H86="Non","tonnes avec décimales, ","")&amp;IF($I86="Non","bilan des masses faux, ","")&amp;IF($J86="Non","répartition différente de 100 %, ","")&amp;IF($K86="Non","signature ou date, ",""),LEN(IF($F86="Non","modèle périmé (pas les 8 flux), ","")&amp;IF($G86="Non","émetteur incomplet, ","")&amp;IF($H86="Non","tonnes avec décimales, ","")&amp;IF($I86="Non","bilan des masses faux, ","")&amp;IF($J86="Non","répartition différente de 100 %, ","")&amp;IF($K86="Non","signature ou date, ",""))-2),IF(COUNTBLANK($F86:$K86)&gt;0,"Points à vérifier",IF(AND(ISNUMBER($N86),ABS(N($N86))&gt;0.1),"Écart avec le registre à expliquer","Conforme")))))</f>
      </c>
      <c r="P86" s="9"/>
      <c r="Q86" s="7"/>
    </row>
    <row r="87" spans="1:17" x14ac:dyDescent="0.25">
      <c r="A87" s="7"/>
      <c r="B87" s="7"/>
      <c r="C87" s="13"/>
      <c r="D87" s="46">
        <f>IF(ISNUMBER($C87),DATE($C87+1,3,31),"")</f>
      </c>
      <c r="E87" s="9"/>
      <c r="F87" s="13"/>
      <c r="G87" s="13"/>
      <c r="H87" s="13"/>
      <c r="I87" s="13"/>
      <c r="J87" s="13"/>
      <c r="K87" s="13"/>
      <c r="L87" s="13"/>
      <c r="M87" s="13"/>
      <c r="N87" s="47">
        <f>IF(OR(NOT(ISNUMBER($L87)),NOT(ISNUMBER($M87))),"",IF($M87=0,"",($L87-$M87)/$M87))</f>
      </c>
      <c r="O87" s="15">
        <f>IF($A87="","",IF($E87="",IF($D87="","Année des déchets à saisir",IF(TODAY()&gt;$D87,"Manquante : relancer le prestataire","Attendue, pas encore due")),IF(LEN(IF($F87="Non","modèle périmé (pas les 8 flux), ","")&amp;IF($G87="Non","émetteur incomplet, ","")&amp;IF($H87="Non","tonnes avec décimales, ","")&amp;IF($I87="Non","bilan des masses faux, ","")&amp;IF($J87="Non","répartition différente de 100 %, ","")&amp;IF($K87="Non","signature ou date, ",""))&gt;0,"À faire corriger : "&amp;LEFT(IF($F87="Non","modèle périmé (pas les 8 flux), ","")&amp;IF($G87="Non","émetteur incomplet, ","")&amp;IF($H87="Non","tonnes avec décimales, ","")&amp;IF($I87="Non","bilan des masses faux, ","")&amp;IF($J87="Non","répartition différente de 100 %, ","")&amp;IF($K87="Non","signature ou date, ",""),LEN(IF($F87="Non","modèle périmé (pas les 8 flux), ","")&amp;IF($G87="Non","émetteur incomplet, ","")&amp;IF($H87="Non","tonnes avec décimales, ","")&amp;IF($I87="Non","bilan des masses faux, ","")&amp;IF($J87="Non","répartition différente de 100 %, ","")&amp;IF($K87="Non","signature ou date, ",""))-2),IF(COUNTBLANK($F87:$K87)&gt;0,"Points à vérifier",IF(AND(ISNUMBER($N87),ABS(N($N87))&gt;0.1),"Écart avec le registre à expliquer","Conforme")))))</f>
      </c>
      <c r="P87" s="9"/>
      <c r="Q87" s="7"/>
    </row>
    <row r="88" spans="1:17" x14ac:dyDescent="0.25">
      <c r="A88" s="7"/>
      <c r="B88" s="7"/>
      <c r="C88" s="13"/>
      <c r="D88" s="46">
        <f>IF(ISNUMBER($C88),DATE($C88+1,3,31),"")</f>
      </c>
      <c r="E88" s="9"/>
      <c r="F88" s="13"/>
      <c r="G88" s="13"/>
      <c r="H88" s="13"/>
      <c r="I88" s="13"/>
      <c r="J88" s="13"/>
      <c r="K88" s="13"/>
      <c r="L88" s="13"/>
      <c r="M88" s="13"/>
      <c r="N88" s="47">
        <f>IF(OR(NOT(ISNUMBER($L88)),NOT(ISNUMBER($M88))),"",IF($M88=0,"",($L88-$M88)/$M88))</f>
      </c>
      <c r="O88" s="15">
        <f>IF($A88="","",IF($E88="",IF($D88="","Année des déchets à saisir",IF(TODAY()&gt;$D88,"Manquante : relancer le prestataire","Attendue, pas encore due")),IF(LEN(IF($F88="Non","modèle périmé (pas les 8 flux), ","")&amp;IF($G88="Non","émetteur incomplet, ","")&amp;IF($H88="Non","tonnes avec décimales, ","")&amp;IF($I88="Non","bilan des masses faux, ","")&amp;IF($J88="Non","répartition différente de 100 %, ","")&amp;IF($K88="Non","signature ou date, ",""))&gt;0,"À faire corriger : "&amp;LEFT(IF($F88="Non","modèle périmé (pas les 8 flux), ","")&amp;IF($G88="Non","émetteur incomplet, ","")&amp;IF($H88="Non","tonnes avec décimales, ","")&amp;IF($I88="Non","bilan des masses faux, ","")&amp;IF($J88="Non","répartition différente de 100 %, ","")&amp;IF($K88="Non","signature ou date, ",""),LEN(IF($F88="Non","modèle périmé (pas les 8 flux), ","")&amp;IF($G88="Non","émetteur incomplet, ","")&amp;IF($H88="Non","tonnes avec décimales, ","")&amp;IF($I88="Non","bilan des masses faux, ","")&amp;IF($J88="Non","répartition différente de 100 %, ","")&amp;IF($K88="Non","signature ou date, ",""))-2),IF(COUNTBLANK($F88:$K88)&gt;0,"Points à vérifier",IF(AND(ISNUMBER($N88),ABS(N($N88))&gt;0.1),"Écart avec le registre à expliquer","Conforme")))))</f>
      </c>
      <c r="P88" s="9"/>
      <c r="Q88" s="7"/>
    </row>
    <row r="89" spans="1:17" x14ac:dyDescent="0.25">
      <c r="A89" s="7"/>
      <c r="B89" s="7"/>
      <c r="C89" s="13"/>
      <c r="D89" s="46">
        <f>IF(ISNUMBER($C89),DATE($C89+1,3,31),"")</f>
      </c>
      <c r="E89" s="9"/>
      <c r="F89" s="13"/>
      <c r="G89" s="13"/>
      <c r="H89" s="13"/>
      <c r="I89" s="13"/>
      <c r="J89" s="13"/>
      <c r="K89" s="13"/>
      <c r="L89" s="13"/>
      <c r="M89" s="13"/>
      <c r="N89" s="47">
        <f>IF(OR(NOT(ISNUMBER($L89)),NOT(ISNUMBER($M89))),"",IF($M89=0,"",($L89-$M89)/$M89))</f>
      </c>
      <c r="O89" s="15">
        <f>IF($A89="","",IF($E89="",IF($D89="","Année des déchets à saisir",IF(TODAY()&gt;$D89,"Manquante : relancer le prestataire","Attendue, pas encore due")),IF(LEN(IF($F89="Non","modèle périmé (pas les 8 flux), ","")&amp;IF($G89="Non","émetteur incomplet, ","")&amp;IF($H89="Non","tonnes avec décimales, ","")&amp;IF($I89="Non","bilan des masses faux, ","")&amp;IF($J89="Non","répartition différente de 100 %, ","")&amp;IF($K89="Non","signature ou date, ",""))&gt;0,"À faire corriger : "&amp;LEFT(IF($F89="Non","modèle périmé (pas les 8 flux), ","")&amp;IF($G89="Non","émetteur incomplet, ","")&amp;IF($H89="Non","tonnes avec décimales, ","")&amp;IF($I89="Non","bilan des masses faux, ","")&amp;IF($J89="Non","répartition différente de 100 %, ","")&amp;IF($K89="Non","signature ou date, ",""),LEN(IF($F89="Non","modèle périmé (pas les 8 flux), ","")&amp;IF($G89="Non","émetteur incomplet, ","")&amp;IF($H89="Non","tonnes avec décimales, ","")&amp;IF($I89="Non","bilan des masses faux, ","")&amp;IF($J89="Non","répartition différente de 100 %, ","")&amp;IF($K89="Non","signature ou date, ",""))-2),IF(COUNTBLANK($F89:$K89)&gt;0,"Points à vérifier",IF(AND(ISNUMBER($N89),ABS(N($N89))&gt;0.1),"Écart avec le registre à expliquer","Conforme")))))</f>
      </c>
      <c r="P89" s="9"/>
      <c r="Q89" s="7"/>
    </row>
    <row r="90" spans="1:17" x14ac:dyDescent="0.25">
      <c r="A90" s="7"/>
      <c r="B90" s="7"/>
      <c r="C90" s="13"/>
      <c r="D90" s="46">
        <f>IF(ISNUMBER($C90),DATE($C90+1,3,31),"")</f>
      </c>
      <c r="E90" s="9"/>
      <c r="F90" s="13"/>
      <c r="G90" s="13"/>
      <c r="H90" s="13"/>
      <c r="I90" s="13"/>
      <c r="J90" s="13"/>
      <c r="K90" s="13"/>
      <c r="L90" s="13"/>
      <c r="M90" s="13"/>
      <c r="N90" s="47">
        <f>IF(OR(NOT(ISNUMBER($L90)),NOT(ISNUMBER($M90))),"",IF($M90=0,"",($L90-$M90)/$M90))</f>
      </c>
      <c r="O90" s="15">
        <f>IF($A90="","",IF($E90="",IF($D90="","Année des déchets à saisir",IF(TODAY()&gt;$D90,"Manquante : relancer le prestataire","Attendue, pas encore due")),IF(LEN(IF($F90="Non","modèle périmé (pas les 8 flux), ","")&amp;IF($G90="Non","émetteur incomplet, ","")&amp;IF($H90="Non","tonnes avec décimales, ","")&amp;IF($I90="Non","bilan des masses faux, ","")&amp;IF($J90="Non","répartition différente de 100 %, ","")&amp;IF($K90="Non","signature ou date, ",""))&gt;0,"À faire corriger : "&amp;LEFT(IF($F90="Non","modèle périmé (pas les 8 flux), ","")&amp;IF($G90="Non","émetteur incomplet, ","")&amp;IF($H90="Non","tonnes avec décimales, ","")&amp;IF($I90="Non","bilan des masses faux, ","")&amp;IF($J90="Non","répartition différente de 100 %, ","")&amp;IF($K90="Non","signature ou date, ",""),LEN(IF($F90="Non","modèle périmé (pas les 8 flux), ","")&amp;IF($G90="Non","émetteur incomplet, ","")&amp;IF($H90="Non","tonnes avec décimales, ","")&amp;IF($I90="Non","bilan des masses faux, ","")&amp;IF($J90="Non","répartition différente de 100 %, ","")&amp;IF($K90="Non","signature ou date, ",""))-2),IF(COUNTBLANK($F90:$K90)&gt;0,"Points à vérifier",IF(AND(ISNUMBER($N90),ABS(N($N90))&gt;0.1),"Écart avec le registre à expliquer","Conforme")))))</f>
      </c>
      <c r="P90" s="9"/>
      <c r="Q90" s="7"/>
    </row>
    <row r="91" spans="1:17" x14ac:dyDescent="0.25">
      <c r="A91" s="7"/>
      <c r="B91" s="7"/>
      <c r="C91" s="13"/>
      <c r="D91" s="46">
        <f>IF(ISNUMBER($C91),DATE($C91+1,3,31),"")</f>
      </c>
      <c r="E91" s="9"/>
      <c r="F91" s="13"/>
      <c r="G91" s="13"/>
      <c r="H91" s="13"/>
      <c r="I91" s="13"/>
      <c r="J91" s="13"/>
      <c r="K91" s="13"/>
      <c r="L91" s="13"/>
      <c r="M91" s="13"/>
      <c r="N91" s="47">
        <f>IF(OR(NOT(ISNUMBER($L91)),NOT(ISNUMBER($M91))),"",IF($M91=0,"",($L91-$M91)/$M91))</f>
      </c>
      <c r="O91" s="15">
        <f>IF($A91="","",IF($E91="",IF($D91="","Année des déchets à saisir",IF(TODAY()&gt;$D91,"Manquante : relancer le prestataire","Attendue, pas encore due")),IF(LEN(IF($F91="Non","modèle périmé (pas les 8 flux), ","")&amp;IF($G91="Non","émetteur incomplet, ","")&amp;IF($H91="Non","tonnes avec décimales, ","")&amp;IF($I91="Non","bilan des masses faux, ","")&amp;IF($J91="Non","répartition différente de 100 %, ","")&amp;IF($K91="Non","signature ou date, ",""))&gt;0,"À faire corriger : "&amp;LEFT(IF($F91="Non","modèle périmé (pas les 8 flux), ","")&amp;IF($G91="Non","émetteur incomplet, ","")&amp;IF($H91="Non","tonnes avec décimales, ","")&amp;IF($I91="Non","bilan des masses faux, ","")&amp;IF($J91="Non","répartition différente de 100 %, ","")&amp;IF($K91="Non","signature ou date, ",""),LEN(IF($F91="Non","modèle périmé (pas les 8 flux), ","")&amp;IF($G91="Non","émetteur incomplet, ","")&amp;IF($H91="Non","tonnes avec décimales, ","")&amp;IF($I91="Non","bilan des masses faux, ","")&amp;IF($J91="Non","répartition différente de 100 %, ","")&amp;IF($K91="Non","signature ou date, ",""))-2),IF(COUNTBLANK($F91:$K91)&gt;0,"Points à vérifier",IF(AND(ISNUMBER($N91),ABS(N($N91))&gt;0.1),"Écart avec le registre à expliquer","Conforme")))))</f>
      </c>
      <c r="P91" s="9"/>
      <c r="Q91" s="7"/>
    </row>
    <row r="92" spans="1:17" x14ac:dyDescent="0.25">
      <c r="A92" s="7"/>
      <c r="B92" s="7"/>
      <c r="C92" s="13"/>
      <c r="D92" s="46">
        <f>IF(ISNUMBER($C92),DATE($C92+1,3,31),"")</f>
      </c>
      <c r="E92" s="9"/>
      <c r="F92" s="13"/>
      <c r="G92" s="13"/>
      <c r="H92" s="13"/>
      <c r="I92" s="13"/>
      <c r="J92" s="13"/>
      <c r="K92" s="13"/>
      <c r="L92" s="13"/>
      <c r="M92" s="13"/>
      <c r="N92" s="47">
        <f>IF(OR(NOT(ISNUMBER($L92)),NOT(ISNUMBER($M92))),"",IF($M92=0,"",($L92-$M92)/$M92))</f>
      </c>
      <c r="O92" s="15">
        <f>IF($A92="","",IF($E92="",IF($D92="","Année des déchets à saisir",IF(TODAY()&gt;$D92,"Manquante : relancer le prestataire","Attendue, pas encore due")),IF(LEN(IF($F92="Non","modèle périmé (pas les 8 flux), ","")&amp;IF($G92="Non","émetteur incomplet, ","")&amp;IF($H92="Non","tonnes avec décimales, ","")&amp;IF($I92="Non","bilan des masses faux, ","")&amp;IF($J92="Non","répartition différente de 100 %, ","")&amp;IF($K92="Non","signature ou date, ",""))&gt;0,"À faire corriger : "&amp;LEFT(IF($F92="Non","modèle périmé (pas les 8 flux), ","")&amp;IF($G92="Non","émetteur incomplet, ","")&amp;IF($H92="Non","tonnes avec décimales, ","")&amp;IF($I92="Non","bilan des masses faux, ","")&amp;IF($J92="Non","répartition différente de 100 %, ","")&amp;IF($K92="Non","signature ou date, ",""),LEN(IF($F92="Non","modèle périmé (pas les 8 flux), ","")&amp;IF($G92="Non","émetteur incomplet, ","")&amp;IF($H92="Non","tonnes avec décimales, ","")&amp;IF($I92="Non","bilan des masses faux, ","")&amp;IF($J92="Non","répartition différente de 100 %, ","")&amp;IF($K92="Non","signature ou date, ",""))-2),IF(COUNTBLANK($F92:$K92)&gt;0,"Points à vérifier",IF(AND(ISNUMBER($N92),ABS(N($N92))&gt;0.1),"Écart avec le registre à expliquer","Conforme")))))</f>
      </c>
      <c r="P92" s="9"/>
      <c r="Q92" s="7"/>
    </row>
    <row r="93" spans="1:17" x14ac:dyDescent="0.25">
      <c r="A93" s="7"/>
      <c r="B93" s="7"/>
      <c r="C93" s="13"/>
      <c r="D93" s="46">
        <f>IF(ISNUMBER($C93),DATE($C93+1,3,31),"")</f>
      </c>
      <c r="E93" s="9"/>
      <c r="F93" s="13"/>
      <c r="G93" s="13"/>
      <c r="H93" s="13"/>
      <c r="I93" s="13"/>
      <c r="J93" s="13"/>
      <c r="K93" s="13"/>
      <c r="L93" s="13"/>
      <c r="M93" s="13"/>
      <c r="N93" s="47">
        <f>IF(OR(NOT(ISNUMBER($L93)),NOT(ISNUMBER($M93))),"",IF($M93=0,"",($L93-$M93)/$M93))</f>
      </c>
      <c r="O93" s="15">
        <f>IF($A93="","",IF($E93="",IF($D93="","Année des déchets à saisir",IF(TODAY()&gt;$D93,"Manquante : relancer le prestataire","Attendue, pas encore due")),IF(LEN(IF($F93="Non","modèle périmé (pas les 8 flux), ","")&amp;IF($G93="Non","émetteur incomplet, ","")&amp;IF($H93="Non","tonnes avec décimales, ","")&amp;IF($I93="Non","bilan des masses faux, ","")&amp;IF($J93="Non","répartition différente de 100 %, ","")&amp;IF($K93="Non","signature ou date, ",""))&gt;0,"À faire corriger : "&amp;LEFT(IF($F93="Non","modèle périmé (pas les 8 flux), ","")&amp;IF($G93="Non","émetteur incomplet, ","")&amp;IF($H93="Non","tonnes avec décimales, ","")&amp;IF($I93="Non","bilan des masses faux, ","")&amp;IF($J93="Non","répartition différente de 100 %, ","")&amp;IF($K93="Non","signature ou date, ",""),LEN(IF($F93="Non","modèle périmé (pas les 8 flux), ","")&amp;IF($G93="Non","émetteur incomplet, ","")&amp;IF($H93="Non","tonnes avec décimales, ","")&amp;IF($I93="Non","bilan des masses faux, ","")&amp;IF($J93="Non","répartition différente de 100 %, ","")&amp;IF($K93="Non","signature ou date, ",""))-2),IF(COUNTBLANK($F93:$K93)&gt;0,"Points à vérifier",IF(AND(ISNUMBER($N93),ABS(N($N93))&gt;0.1),"Écart avec le registre à expliquer","Conforme")))))</f>
      </c>
      <c r="P93" s="9"/>
      <c r="Q93" s="7"/>
    </row>
    <row r="94" spans="1:17" x14ac:dyDescent="0.25">
      <c r="A94" s="7"/>
      <c r="B94" s="7"/>
      <c r="C94" s="13"/>
      <c r="D94" s="46">
        <f>IF(ISNUMBER($C94),DATE($C94+1,3,31),"")</f>
      </c>
      <c r="E94" s="9"/>
      <c r="F94" s="13"/>
      <c r="G94" s="13"/>
      <c r="H94" s="13"/>
      <c r="I94" s="13"/>
      <c r="J94" s="13"/>
      <c r="K94" s="13"/>
      <c r="L94" s="13"/>
      <c r="M94" s="13"/>
      <c r="N94" s="47">
        <f>IF(OR(NOT(ISNUMBER($L94)),NOT(ISNUMBER($M94))),"",IF($M94=0,"",($L94-$M94)/$M94))</f>
      </c>
      <c r="O94" s="15">
        <f>IF($A94="","",IF($E94="",IF($D94="","Année des déchets à saisir",IF(TODAY()&gt;$D94,"Manquante : relancer le prestataire","Attendue, pas encore due")),IF(LEN(IF($F94="Non","modèle périmé (pas les 8 flux), ","")&amp;IF($G94="Non","émetteur incomplet, ","")&amp;IF($H94="Non","tonnes avec décimales, ","")&amp;IF($I94="Non","bilan des masses faux, ","")&amp;IF($J94="Non","répartition différente de 100 %, ","")&amp;IF($K94="Non","signature ou date, ",""))&gt;0,"À faire corriger : "&amp;LEFT(IF($F94="Non","modèle périmé (pas les 8 flux), ","")&amp;IF($G94="Non","émetteur incomplet, ","")&amp;IF($H94="Non","tonnes avec décimales, ","")&amp;IF($I94="Non","bilan des masses faux, ","")&amp;IF($J94="Non","répartition différente de 100 %, ","")&amp;IF($K94="Non","signature ou date, ",""),LEN(IF($F94="Non","modèle périmé (pas les 8 flux), ","")&amp;IF($G94="Non","émetteur incomplet, ","")&amp;IF($H94="Non","tonnes avec décimales, ","")&amp;IF($I94="Non","bilan des masses faux, ","")&amp;IF($J94="Non","répartition différente de 100 %, ","")&amp;IF($K94="Non","signature ou date, ",""))-2),IF(COUNTBLANK($F94:$K94)&gt;0,"Points à vérifier",IF(AND(ISNUMBER($N94),ABS(N($N94))&gt;0.1),"Écart avec le registre à expliquer","Conforme")))))</f>
      </c>
      <c r="P94" s="9"/>
      <c r="Q94" s="7"/>
    </row>
    <row r="95" spans="1:17" x14ac:dyDescent="0.25">
      <c r="A95" s="7"/>
      <c r="B95" s="7"/>
      <c r="C95" s="13"/>
      <c r="D95" s="46">
        <f>IF(ISNUMBER($C95),DATE($C95+1,3,31),"")</f>
      </c>
      <c r="E95" s="9"/>
      <c r="F95" s="13"/>
      <c r="G95" s="13"/>
      <c r="H95" s="13"/>
      <c r="I95" s="13"/>
      <c r="J95" s="13"/>
      <c r="K95" s="13"/>
      <c r="L95" s="13"/>
      <c r="M95" s="13"/>
      <c r="N95" s="47">
        <f>IF(OR(NOT(ISNUMBER($L95)),NOT(ISNUMBER($M95))),"",IF($M95=0,"",($L95-$M95)/$M95))</f>
      </c>
      <c r="O95" s="15">
        <f>IF($A95="","",IF($E95="",IF($D95="","Année des déchets à saisir",IF(TODAY()&gt;$D95,"Manquante : relancer le prestataire","Attendue, pas encore due")),IF(LEN(IF($F95="Non","modèle périmé (pas les 8 flux), ","")&amp;IF($G95="Non","émetteur incomplet, ","")&amp;IF($H95="Non","tonnes avec décimales, ","")&amp;IF($I95="Non","bilan des masses faux, ","")&amp;IF($J95="Non","répartition différente de 100 %, ","")&amp;IF($K95="Non","signature ou date, ",""))&gt;0,"À faire corriger : "&amp;LEFT(IF($F95="Non","modèle périmé (pas les 8 flux), ","")&amp;IF($G95="Non","émetteur incomplet, ","")&amp;IF($H95="Non","tonnes avec décimales, ","")&amp;IF($I95="Non","bilan des masses faux, ","")&amp;IF($J95="Non","répartition différente de 100 %, ","")&amp;IF($K95="Non","signature ou date, ",""),LEN(IF($F95="Non","modèle périmé (pas les 8 flux), ","")&amp;IF($G95="Non","émetteur incomplet, ","")&amp;IF($H95="Non","tonnes avec décimales, ","")&amp;IF($I95="Non","bilan des masses faux, ","")&amp;IF($J95="Non","répartition différente de 100 %, ","")&amp;IF($K95="Non","signature ou date, ",""))-2),IF(COUNTBLANK($F95:$K95)&gt;0,"Points à vérifier",IF(AND(ISNUMBER($N95),ABS(N($N95))&gt;0.1),"Écart avec le registre à expliquer","Conforme")))))</f>
      </c>
      <c r="P95" s="9"/>
      <c r="Q95" s="7"/>
    </row>
    <row r="96" spans="1:17" x14ac:dyDescent="0.25">
      <c r="A96" s="7"/>
      <c r="B96" s="7"/>
      <c r="C96" s="13"/>
      <c r="D96" s="46">
        <f>IF(ISNUMBER($C96),DATE($C96+1,3,31),"")</f>
      </c>
      <c r="E96" s="9"/>
      <c r="F96" s="13"/>
      <c r="G96" s="13"/>
      <c r="H96" s="13"/>
      <c r="I96" s="13"/>
      <c r="J96" s="13"/>
      <c r="K96" s="13"/>
      <c r="L96" s="13"/>
      <c r="M96" s="13"/>
      <c r="N96" s="47">
        <f>IF(OR(NOT(ISNUMBER($L96)),NOT(ISNUMBER($M96))),"",IF($M96=0,"",($L96-$M96)/$M96))</f>
      </c>
      <c r="O96" s="15">
        <f>IF($A96="","",IF($E96="",IF($D96="","Année des déchets à saisir",IF(TODAY()&gt;$D96,"Manquante : relancer le prestataire","Attendue, pas encore due")),IF(LEN(IF($F96="Non","modèle périmé (pas les 8 flux), ","")&amp;IF($G96="Non","émetteur incomplet, ","")&amp;IF($H96="Non","tonnes avec décimales, ","")&amp;IF($I96="Non","bilan des masses faux, ","")&amp;IF($J96="Non","répartition différente de 100 %, ","")&amp;IF($K96="Non","signature ou date, ",""))&gt;0,"À faire corriger : "&amp;LEFT(IF($F96="Non","modèle périmé (pas les 8 flux), ","")&amp;IF($G96="Non","émetteur incomplet, ","")&amp;IF($H96="Non","tonnes avec décimales, ","")&amp;IF($I96="Non","bilan des masses faux, ","")&amp;IF($J96="Non","répartition différente de 100 %, ","")&amp;IF($K96="Non","signature ou date, ",""),LEN(IF($F96="Non","modèle périmé (pas les 8 flux), ","")&amp;IF($G96="Non","émetteur incomplet, ","")&amp;IF($H96="Non","tonnes avec décimales, ","")&amp;IF($I96="Non","bilan des masses faux, ","")&amp;IF($J96="Non","répartition différente de 100 %, ","")&amp;IF($K96="Non","signature ou date, ",""))-2),IF(COUNTBLANK($F96:$K96)&gt;0,"Points à vérifier",IF(AND(ISNUMBER($N96),ABS(N($N96))&gt;0.1),"Écart avec le registre à expliquer","Conforme")))))</f>
      </c>
      <c r="P96" s="9"/>
      <c r="Q96" s="7"/>
    </row>
    <row r="97" spans="1:17" x14ac:dyDescent="0.25">
      <c r="A97" s="7"/>
      <c r="B97" s="7"/>
      <c r="C97" s="13"/>
      <c r="D97" s="46">
        <f>IF(ISNUMBER($C97),DATE($C97+1,3,31),"")</f>
      </c>
      <c r="E97" s="9"/>
      <c r="F97" s="13"/>
      <c r="G97" s="13"/>
      <c r="H97" s="13"/>
      <c r="I97" s="13"/>
      <c r="J97" s="13"/>
      <c r="K97" s="13"/>
      <c r="L97" s="13"/>
      <c r="M97" s="13"/>
      <c r="N97" s="47">
        <f>IF(OR(NOT(ISNUMBER($L97)),NOT(ISNUMBER($M97))),"",IF($M97=0,"",($L97-$M97)/$M97))</f>
      </c>
      <c r="O97" s="15">
        <f>IF($A97="","",IF($E97="",IF($D97="","Année des déchets à saisir",IF(TODAY()&gt;$D97,"Manquante : relancer le prestataire","Attendue, pas encore due")),IF(LEN(IF($F97="Non","modèle périmé (pas les 8 flux), ","")&amp;IF($G97="Non","émetteur incomplet, ","")&amp;IF($H97="Non","tonnes avec décimales, ","")&amp;IF($I97="Non","bilan des masses faux, ","")&amp;IF($J97="Non","répartition différente de 100 %, ","")&amp;IF($K97="Non","signature ou date, ",""))&gt;0,"À faire corriger : "&amp;LEFT(IF($F97="Non","modèle périmé (pas les 8 flux), ","")&amp;IF($G97="Non","émetteur incomplet, ","")&amp;IF($H97="Non","tonnes avec décimales, ","")&amp;IF($I97="Non","bilan des masses faux, ","")&amp;IF($J97="Non","répartition différente de 100 %, ","")&amp;IF($K97="Non","signature ou date, ",""),LEN(IF($F97="Non","modèle périmé (pas les 8 flux), ","")&amp;IF($G97="Non","émetteur incomplet, ","")&amp;IF($H97="Non","tonnes avec décimales, ","")&amp;IF($I97="Non","bilan des masses faux, ","")&amp;IF($J97="Non","répartition différente de 100 %, ","")&amp;IF($K97="Non","signature ou date, ",""))-2),IF(COUNTBLANK($F97:$K97)&gt;0,"Points à vérifier",IF(AND(ISNUMBER($N97),ABS(N($N97))&gt;0.1),"Écart avec le registre à expliquer","Conforme")))))</f>
      </c>
      <c r="P97" s="9"/>
      <c r="Q97" s="7"/>
    </row>
    <row r="98" spans="1:17" x14ac:dyDescent="0.25">
      <c r="A98" s="7"/>
      <c r="B98" s="7"/>
      <c r="C98" s="13"/>
      <c r="D98" s="46">
        <f>IF(ISNUMBER($C98),DATE($C98+1,3,31),"")</f>
      </c>
      <c r="E98" s="9"/>
      <c r="F98" s="13"/>
      <c r="G98" s="13"/>
      <c r="H98" s="13"/>
      <c r="I98" s="13"/>
      <c r="J98" s="13"/>
      <c r="K98" s="13"/>
      <c r="L98" s="13"/>
      <c r="M98" s="13"/>
      <c r="N98" s="47">
        <f>IF(OR(NOT(ISNUMBER($L98)),NOT(ISNUMBER($M98))),"",IF($M98=0,"",($L98-$M98)/$M98))</f>
      </c>
      <c r="O98" s="15">
        <f>IF($A98="","",IF($E98="",IF($D98="","Année des déchets à saisir",IF(TODAY()&gt;$D98,"Manquante : relancer le prestataire","Attendue, pas encore due")),IF(LEN(IF($F98="Non","modèle périmé (pas les 8 flux), ","")&amp;IF($G98="Non","émetteur incomplet, ","")&amp;IF($H98="Non","tonnes avec décimales, ","")&amp;IF($I98="Non","bilan des masses faux, ","")&amp;IF($J98="Non","répartition différente de 100 %, ","")&amp;IF($K98="Non","signature ou date, ",""))&gt;0,"À faire corriger : "&amp;LEFT(IF($F98="Non","modèle périmé (pas les 8 flux), ","")&amp;IF($G98="Non","émetteur incomplet, ","")&amp;IF($H98="Non","tonnes avec décimales, ","")&amp;IF($I98="Non","bilan des masses faux, ","")&amp;IF($J98="Non","répartition différente de 100 %, ","")&amp;IF($K98="Non","signature ou date, ",""),LEN(IF($F98="Non","modèle périmé (pas les 8 flux), ","")&amp;IF($G98="Non","émetteur incomplet, ","")&amp;IF($H98="Non","tonnes avec décimales, ","")&amp;IF($I98="Non","bilan des masses faux, ","")&amp;IF($J98="Non","répartition différente de 100 %, ","")&amp;IF($K98="Non","signature ou date, ",""))-2),IF(COUNTBLANK($F98:$K98)&gt;0,"Points à vérifier",IF(AND(ISNUMBER($N98),ABS(N($N98))&gt;0.1),"Écart avec le registre à expliquer","Conforme")))))</f>
      </c>
      <c r="P98" s="9"/>
      <c r="Q98" s="7"/>
    </row>
    <row r="99" spans="1:17" x14ac:dyDescent="0.25">
      <c r="A99" s="7"/>
      <c r="B99" s="7"/>
      <c r="C99" s="13"/>
      <c r="D99" s="46">
        <f>IF(ISNUMBER($C99),DATE($C99+1,3,31),"")</f>
      </c>
      <c r="E99" s="9"/>
      <c r="F99" s="13"/>
      <c r="G99" s="13"/>
      <c r="H99" s="13"/>
      <c r="I99" s="13"/>
      <c r="J99" s="13"/>
      <c r="K99" s="13"/>
      <c r="L99" s="13"/>
      <c r="M99" s="13"/>
      <c r="N99" s="47">
        <f>IF(OR(NOT(ISNUMBER($L99)),NOT(ISNUMBER($M99))),"",IF($M99=0,"",($L99-$M99)/$M99))</f>
      </c>
      <c r="O99" s="15">
        <f>IF($A99="","",IF($E99="",IF($D99="","Année des déchets à saisir",IF(TODAY()&gt;$D99,"Manquante : relancer le prestataire","Attendue, pas encore due")),IF(LEN(IF($F99="Non","modèle périmé (pas les 8 flux), ","")&amp;IF($G99="Non","émetteur incomplet, ","")&amp;IF($H99="Non","tonnes avec décimales, ","")&amp;IF($I99="Non","bilan des masses faux, ","")&amp;IF($J99="Non","répartition différente de 100 %, ","")&amp;IF($K99="Non","signature ou date, ",""))&gt;0,"À faire corriger : "&amp;LEFT(IF($F99="Non","modèle périmé (pas les 8 flux), ","")&amp;IF($G99="Non","émetteur incomplet, ","")&amp;IF($H99="Non","tonnes avec décimales, ","")&amp;IF($I99="Non","bilan des masses faux, ","")&amp;IF($J99="Non","répartition différente de 100 %, ","")&amp;IF($K99="Non","signature ou date, ",""),LEN(IF($F99="Non","modèle périmé (pas les 8 flux), ","")&amp;IF($G99="Non","émetteur incomplet, ","")&amp;IF($H99="Non","tonnes avec décimales, ","")&amp;IF($I99="Non","bilan des masses faux, ","")&amp;IF($J99="Non","répartition différente de 100 %, ","")&amp;IF($K99="Non","signature ou date, ",""))-2),IF(COUNTBLANK($F99:$K99)&gt;0,"Points à vérifier",IF(AND(ISNUMBER($N99),ABS(N($N99))&gt;0.1),"Écart avec le registre à expliquer","Conforme")))))</f>
      </c>
      <c r="P99" s="9"/>
      <c r="Q99" s="7"/>
    </row>
    <row r="100" spans="1:17" x14ac:dyDescent="0.25">
      <c r="A100" s="7"/>
      <c r="B100" s="7"/>
      <c r="C100" s="13"/>
      <c r="D100" s="46">
        <f>IF(ISNUMBER($C100),DATE($C100+1,3,31),"")</f>
      </c>
      <c r="E100" s="9"/>
      <c r="F100" s="13"/>
      <c r="G100" s="13"/>
      <c r="H100" s="13"/>
      <c r="I100" s="13"/>
      <c r="J100" s="13"/>
      <c r="K100" s="13"/>
      <c r="L100" s="13"/>
      <c r="M100" s="13"/>
      <c r="N100" s="47">
        <f>IF(OR(NOT(ISNUMBER($L100)),NOT(ISNUMBER($M100))),"",IF($M100=0,"",($L100-$M100)/$M100))</f>
      </c>
      <c r="O100" s="15">
        <f>IF($A100="","",IF($E100="",IF($D100="","Année des déchets à saisir",IF(TODAY()&gt;$D100,"Manquante : relancer le prestataire","Attendue, pas encore due")),IF(LEN(IF($F100="Non","modèle périmé (pas les 8 flux), ","")&amp;IF($G100="Non","émetteur incomplet, ","")&amp;IF($H100="Non","tonnes avec décimales, ","")&amp;IF($I100="Non","bilan des masses faux, ","")&amp;IF($J100="Non","répartition différente de 100 %, ","")&amp;IF($K100="Non","signature ou date, ",""))&gt;0,"À faire corriger : "&amp;LEFT(IF($F100="Non","modèle périmé (pas les 8 flux), ","")&amp;IF($G100="Non","émetteur incomplet, ","")&amp;IF($H100="Non","tonnes avec décimales, ","")&amp;IF($I100="Non","bilan des masses faux, ","")&amp;IF($J100="Non","répartition différente de 100 %, ","")&amp;IF($K100="Non","signature ou date, ",""),LEN(IF($F100="Non","modèle périmé (pas les 8 flux), ","")&amp;IF($G100="Non","émetteur incomplet, ","")&amp;IF($H100="Non","tonnes avec décimales, ","")&amp;IF($I100="Non","bilan des masses faux, ","")&amp;IF($J100="Non","répartition différente de 100 %, ","")&amp;IF($K100="Non","signature ou date, ",""))-2),IF(COUNTBLANK($F100:$K100)&gt;0,"Points à vérifier",IF(AND(ISNUMBER($N100),ABS(N($N100))&gt;0.1),"Écart avec le registre à expliquer","Conforme")))))</f>
      </c>
      <c r="P100" s="9"/>
      <c r="Q100" s="7"/>
    </row>
    <row r="101" spans="1:17" x14ac:dyDescent="0.25">
      <c r="A101" s="7"/>
      <c r="B101" s="7"/>
      <c r="C101" s="13"/>
      <c r="D101" s="46">
        <f>IF(ISNUMBER($C101),DATE($C101+1,3,31),"")</f>
      </c>
      <c r="E101" s="9"/>
      <c r="F101" s="13"/>
      <c r="G101" s="13"/>
      <c r="H101" s="13"/>
      <c r="I101" s="13"/>
      <c r="J101" s="13"/>
      <c r="K101" s="13"/>
      <c r="L101" s="13"/>
      <c r="M101" s="13"/>
      <c r="N101" s="47">
        <f>IF(OR(NOT(ISNUMBER($L101)),NOT(ISNUMBER($M101))),"",IF($M101=0,"",($L101-$M101)/$M101))</f>
      </c>
      <c r="O101" s="15">
        <f>IF($A101="","",IF($E101="",IF($D101="","Année des déchets à saisir",IF(TODAY()&gt;$D101,"Manquante : relancer le prestataire","Attendue, pas encore due")),IF(LEN(IF($F101="Non","modèle périmé (pas les 8 flux), ","")&amp;IF($G101="Non","émetteur incomplet, ","")&amp;IF($H101="Non","tonnes avec décimales, ","")&amp;IF($I101="Non","bilan des masses faux, ","")&amp;IF($J101="Non","répartition différente de 100 %, ","")&amp;IF($K101="Non","signature ou date, ",""))&gt;0,"À faire corriger : "&amp;LEFT(IF($F101="Non","modèle périmé (pas les 8 flux), ","")&amp;IF($G101="Non","émetteur incomplet, ","")&amp;IF($H101="Non","tonnes avec décimales, ","")&amp;IF($I101="Non","bilan des masses faux, ","")&amp;IF($J101="Non","répartition différente de 100 %, ","")&amp;IF($K101="Non","signature ou date, ",""),LEN(IF($F101="Non","modèle périmé (pas les 8 flux), ","")&amp;IF($G101="Non","émetteur incomplet, ","")&amp;IF($H101="Non","tonnes avec décimales, ","")&amp;IF($I101="Non","bilan des masses faux, ","")&amp;IF($J101="Non","répartition différente de 100 %, ","")&amp;IF($K101="Non","signature ou date, ",""))-2),IF(COUNTBLANK($F101:$K101)&gt;0,"Points à vérifier",IF(AND(ISNUMBER($N101),ABS(N($N101))&gt;0.1),"Écart avec le registre à expliquer","Conforme")))))</f>
      </c>
      <c r="P101" s="9"/>
      <c r="Q101" s="7"/>
    </row>
  </sheetData>
  <sheetProtection sheet="1" formatColumns="0" formatRows="0" autoFilter="0"/>
  <autoFilter ref="A1:Q1"/>
  <conditionalFormatting sqref="O2:O101">
    <cfRule type="expression" dxfId="7" priority="1">
      <formula>$O2="Conforme"</formula>
    </cfRule>
    <cfRule type="expression" dxfId="8" priority="2">
      <formula>OR(LEFT($O2,9)="Manquante",LEFT($O2,16)="À faire corriger")</formula>
    </cfRule>
    <cfRule type="expression" dxfId="9" priority="3">
      <formula>OR(LEFT($O2,5)="Écart",$O2="Points à vérifier")</formula>
    </cfRule>
  </conditionalFormatting>
  <conditionalFormatting sqref="F2:F101">
    <cfRule type="expression" dxfId="10" priority="1">
      <formula>$F2="Non"</formula>
    </cfRule>
  </conditionalFormatting>
  <conditionalFormatting sqref="G2:G101">
    <cfRule type="expression" dxfId="11" priority="1">
      <formula>$G2="Non"</formula>
    </cfRule>
  </conditionalFormatting>
  <conditionalFormatting sqref="H2:H101">
    <cfRule type="expression" dxfId="12" priority="1">
      <formula>$H2="Non"</formula>
    </cfRule>
  </conditionalFormatting>
  <conditionalFormatting sqref="I2:I101">
    <cfRule type="expression" dxfId="13" priority="1">
      <formula>$I2="Non"</formula>
    </cfRule>
  </conditionalFormatting>
  <conditionalFormatting sqref="J2:J101">
    <cfRule type="expression" dxfId="14" priority="1">
      <formula>$J2="Non"</formula>
    </cfRule>
  </conditionalFormatting>
  <conditionalFormatting sqref="K2:K101">
    <cfRule type="expression" dxfId="15" priority="1">
      <formula>$K2="Non"</formula>
    </cfRule>
  </conditionalFormatting>
  <dataValidations count="11">
    <dataValidation type="whole" allowBlank="1" showErrorMessage="1" errorStyle="stop" errorTitle="Année" error="Année sur quatre chiffres." sqref="C2:C101">
      <formula1>2020</formula1>
      <formula2>2100</formula2>
    </dataValidation>
    <dataValidation type="custom" allowBlank="1" showErrorMessage="1" errorStyle="stop" errorTitle="Date attendue" error="Saisissez une date au format jj/mm/aaaa." sqref="E2:E101">
      <formula1>ISNUMBER(E2)</formula1>
    </dataValidation>
    <dataValidation type="list" allowBlank="1" sqref="F2:F101">
      <formula1>"Oui,Non"</formula1>
    </dataValidation>
    <dataValidation type="list" allowBlank="1" sqref="G2:G101">
      <formula1>"Oui,Non"</formula1>
    </dataValidation>
    <dataValidation type="list" allowBlank="1" sqref="H2:H101">
      <formula1>"Oui,Non"</formula1>
    </dataValidation>
    <dataValidation type="list" allowBlank="1" sqref="I2:I101">
      <formula1>"Oui,Non"</formula1>
    </dataValidation>
    <dataValidation type="list" allowBlank="1" sqref="J2:J101">
      <formula1>"Oui,Non"</formula1>
    </dataValidation>
    <dataValidation type="list" allowBlank="1" sqref="K2:K101">
      <formula1>"Oui,Non"</formula1>
    </dataValidation>
    <dataValidation type="decimal" operator="greaterThanOrEqual" allowBlank="1" showErrorMessage="1" errorStyle="stop" errorTitle="Tonnes" error="Nombre positif, en tonnes." sqref="L2:L101">
      <formula1>0</formula1>
    </dataValidation>
    <dataValidation type="decimal" operator="greaterThanOrEqual" allowBlank="1" showErrorMessage="1" errorStyle="stop" errorTitle="Tonnes" error="Nombre positif, en tonnes." sqref="M2:M101">
      <formula1>0</formula1>
    </dataValidation>
    <dataValidation type="custom" allowBlank="1" showErrorMessage="1" errorStyle="stop" errorTitle="Date attendue" error="Saisissez une date au format jj/mm/aaaa." sqref="P2:P101">
      <formula1>ISNUMBER(P2)</formula1>
    </dataValidation>
  </dataValidations>
  <pageSetup paperSize="9" orientation="landscape" fitToWidth="1" fitToHeight="0"/>
  <headerFooter>
    <oddFooter>&amp;LAttestation de valorisation - modèle Roméo Labs, romeolabs.app (CC BY 4.0)&amp;CPage &amp;P / &amp;N&amp;RSuivi terrain : tryromeo.com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CA3AF"/>
  </sheetPr>
  <dimension ref="A1:C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3" width="30" customWidth="1"/>
  </cols>
  <sheetData>
    <row r="1" ht="30" customHeight="1" spans="1:3" x14ac:dyDescent="0.25">
      <c r="A1" s="11" t="s">
        <v>185</v>
      </c>
      <c r="B1" s="11" t="s">
        <v>186</v>
      </c>
      <c r="C1" s="11" t="s">
        <v>187</v>
      </c>
    </row>
    <row r="2" spans="1:3" x14ac:dyDescent="0.25">
      <c r="A2" t="s">
        <v>112</v>
      </c>
      <c r="B2" t="s">
        <v>113</v>
      </c>
      <c r="C2" t="s">
        <v>123</v>
      </c>
    </row>
    <row r="3" spans="1:3" x14ac:dyDescent="0.25">
      <c r="A3" t="s">
        <v>124</v>
      </c>
      <c r="B3" t="s">
        <v>188</v>
      </c>
      <c r="C3" t="s">
        <v>189</v>
      </c>
    </row>
    <row r="4" spans="1:3" x14ac:dyDescent="0.25">
      <c r="A4" t="s">
        <v>121</v>
      </c>
      <c r="B4" t="s">
        <v>190</v>
      </c>
      <c r="C4" t="s">
        <v>191</v>
      </c>
    </row>
    <row r="5" spans="1:3" x14ac:dyDescent="0.25">
      <c r="A5" t="s">
        <v>192</v>
      </c>
      <c r="B5" t="s">
        <v>125</v>
      </c>
      <c r="C5" t="s">
        <v>193</v>
      </c>
    </row>
    <row r="6" spans="1:3" x14ac:dyDescent="0.25">
      <c r="A6" t="s">
        <v>194</v>
      </c>
      <c r="B6" t="s">
        <v>195</v>
      </c>
      <c r="C6" t="s">
        <v>196</v>
      </c>
    </row>
    <row r="7" spans="1:3" x14ac:dyDescent="0.25">
      <c r="A7" t="s">
        <v>117</v>
      </c>
      <c r="B7" t="s">
        <v>197</v>
      </c>
      <c r="C7" t="s">
        <v>198</v>
      </c>
    </row>
    <row r="8" spans="1:3" x14ac:dyDescent="0.25">
      <c r="A8" t="s">
        <v>199</v>
      </c>
      <c r="B8" t="s">
        <v>118</v>
      </c>
      <c r="C8" t="s">
        <v>200</v>
      </c>
    </row>
    <row r="9" spans="1:3" x14ac:dyDescent="0.25">
      <c r="A9" t="s">
        <v>201</v>
      </c>
      <c r="B9" t="s">
        <v>122</v>
      </c>
      <c r="C9" t="s">
        <v>202</v>
      </c>
    </row>
    <row r="10" spans="1:3" x14ac:dyDescent="0.25">
      <c r="A10" t="s">
        <v>115</v>
      </c>
      <c r="B10" t="s">
        <v>203</v>
      </c>
      <c r="C10" t="s">
        <v>204</v>
      </c>
    </row>
    <row r="11" spans="1:3" x14ac:dyDescent="0.25">
      <c r="A11" t="s">
        <v>205</v>
      </c>
      <c r="B11" t="s">
        <v>120</v>
      </c>
      <c r="C11" t="s">
        <v>119</v>
      </c>
    </row>
    <row r="12" spans="2:3" x14ac:dyDescent="0.25">
      <c r="B12" t="s">
        <v>116</v>
      </c>
      <c r="C12" t="s">
        <v>114</v>
      </c>
    </row>
    <row r="13" spans="2:3" x14ac:dyDescent="0.25">
      <c r="B13" t="s">
        <v>206</v>
      </c>
      <c r="C13" t="s">
        <v>207</v>
      </c>
    </row>
    <row r="14" spans="2:3" x14ac:dyDescent="0.25">
      <c r="B14" t="s">
        <v>127</v>
      </c>
      <c r="C14" t="s">
        <v>208</v>
      </c>
    </row>
    <row r="15" spans="3:3" x14ac:dyDescent="0.25">
      <c r="C15" t="s">
        <v>209</v>
      </c>
    </row>
    <row r="16" spans="3:3" x14ac:dyDescent="0.25">
      <c r="C16" t="s">
        <v>210</v>
      </c>
    </row>
    <row r="17" spans="3:3" x14ac:dyDescent="0.25">
      <c r="C17" t="s">
        <v>211</v>
      </c>
    </row>
    <row r="18" spans="3:3" x14ac:dyDescent="0.25">
      <c r="C18" t="s">
        <v>212</v>
      </c>
    </row>
    <row r="19" spans="3:3" x14ac:dyDescent="0.25">
      <c r="C19" t="s">
        <v>213</v>
      </c>
    </row>
    <row r="20" spans="3:3" x14ac:dyDescent="0.25">
      <c r="C20" t="s">
        <v>214</v>
      </c>
    </row>
  </sheetData>
  <sheetProtection sheet="1" formatColumns="0" formatRows="0" autoFilter="0"/>
  <pageMargins left="0.7" right="0.7" top="0.75" bottom="0.75" header="0.3" footer="0.3"/>
  <pageSetup orientation="portrait" horizontalDpi="4294967295" verticalDpi="4294967295" scale="100" fitToWidth="1" fitToHeight="1"/>
  <headerFooter>
    <oddFooter>&amp;LAttestation de valorisation - modèle Roméo Labs, romeolabs.app (CC BY 4.0)&amp;CPage &amp;P / &amp;N&amp;RSuivi terrain : tryromeo.com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Notice</vt:lpstr>
      <vt:lpstr>Émetteur</vt:lpstr>
      <vt:lpstr>Clients</vt:lpstr>
      <vt:lpstr>Attestations</vt:lpstr>
      <vt:lpstr>Destinations</vt:lpstr>
      <vt:lpstr>Attestation à imprimer</vt:lpstr>
      <vt:lpstr>Attestations reçues</vt:lpstr>
      <vt:lpstr>Listes</vt:lpstr>
    </vt:vector>
  </TitlesOfParts>
  <Company>Roméo Labs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Roméo Labs</dc:creator>
  <dc:title/>
  <dc:subject/>
  <dc:description/>
  <cp:keywords/>
  <cp:category/>
  <cp:lastModifiedBy>Unknown</cp:lastModifiedBy>
  <dcterms:created xsi:type="dcterms:W3CDTF">2026-07-03T00:00:00Z</dcterms:created>
  <dcterms:modified xsi:type="dcterms:W3CDTF">2026-09-29T20:57:53Z</dcterms:modified>
</cp:coreProperties>
</file>