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1"/>
  </bookViews>
  <sheets>
    <sheet sheetId="1" name="Notice" state="visible" r:id="rId4"/>
    <sheet sheetId="2" name="Chercher" state="visible" r:id="rId5"/>
    <sheet sheetId="3" name="Liste" state="visible" r:id="rId6"/>
    <sheet sheetId="4" name="Chapitres" state="visible" r:id="rId7"/>
    <sheet sheetId="5" name="Batteries 9-11-2026" state="visible" r:id="rId8"/>
  </sheets>
  <definedNames>
    <definedName name="_xlnm.Print_Area" localSheetId="2">'Liste'!$A1:$G887</definedName>
    <definedName name="_xlnm.Print_Titles" localSheetId="2">'Liste'!$1:$1</definedName>
    <definedName name="_xlnm.Print_Titles" localSheetId="4">'Batteries 9-11-2026'!$4:$4</definedName>
  </definedNames>
  <calcPr calcId="171027" fullCalcOnLoad="1"/>
</workbook>
</file>

<file path=xl/sharedStrings.xml><?xml version="1.0" encoding="utf-8"?>
<sst xmlns="http://schemas.openxmlformats.org/spreadsheetml/2006/main" count="8612" uniqueCount="3527">
  <si>
    <t>Liste des codes déchets : la nomenclature européenne en vigueur, reprise en Excel, à jour du 10/10/2026</t>
  </si>
  <si>
    <t/>
  </si>
  <si>
    <t>Ce que contient le fichier</t>
  </si>
  <si>
    <t>Les 842 codes de la liste des déchets en vigueur jusqu'au 8 novembre 2026, dont 408 dangereux, et les 42 codes que la réforme des batteries ajoute le 9 novembre 2026 (880 codes, dont 435 dangereux, à partir de cette date). Chaque code est écrit comme dans un registre des déchets, l'astérisque signalant un déchet dangereux : copiez-le tel quel.</t>
  </si>
  <si>
    <t>Chercher : tapez un mot (huile, plâtre, emballages) ou le début d'un code (15 01, 170504). Les codes correspondants s'affichent aussitôt, 100 au plus. Les accents sont facultatifs. Avec plusieurs mots, trois au plus, le libellé doit les contenir tous. Quelques synonymes courants sont reconnus : plâtre (gypse), DEEE, piles, batteries, néon, vidange, ferraille, DASRI. La recherche n'utilise ni macro ni fonction récente.</t>
  </si>
  <si>
    <t>Liste : les 884 lignes, filtrables par chapitre, section, dangerosité et changement du 9 novembre 2026.</t>
  </si>
  <si>
    <t>Chapitres : les 20 chapitres et leurs sections, avec le nombre de codes et de codes dangereux, avant et après le 9 novembre 2026.</t>
  </si>
  <si>
    <t>Batteries 9-11-2026 : les 54 changements de la décision déléguée (UE) 2025/934, avec l'ancien et le nouveau libellé.</t>
  </si>
  <si>
    <t>Trouver le bon code : la méthode officielle</t>
  </si>
  <si>
    <t>1. Repérez l'activité qui produit le déchet dans les chapitres 01 à 12 ou 17 à 20, puis le code à six chiffres qui lui correspond, sans prendre ceux qui se terminent par 99. Une même installation peut relever de plusieurs chapitres, un par étape de son procédé.</t>
  </si>
  <si>
    <t>2. Si aucun code ne convient, cherchez dans les chapitres 13 (huiles), 14 (solvants) et 15 (emballages, absorbants, chiffons).</t>
  </si>
  <si>
    <t>3. Si aucun ne convient, cherchez dans le chapitre 16 (déchets non décrits ailleurs).</t>
  </si>
  <si>
    <t>4. En dernier recours, prenez le code en 99 du chapitre de l'activité repérée à l'étape 1.</t>
  </si>
  <si>
    <t>L'astérisque et les codes en paire</t>
  </si>
  <si>
    <t>Un code suivi d'un astérisque désigne un déchet dangereux (article R. 541-8 du Code de l'environnement). Beaucoup de déchets ont deux codes possibles : l'un dangereux, « contenant des substances dangereuses », l'autre non dangereux, « autres que ceux visés à la rubrique ». Le choix dépend de la composition : le code dangereux s'impose si le déchet contient des substances qui lui donnent au moins une propriété dangereuse (HP 1 à HP 8 ou HP 10 à HP 15, annexe III de la directive 2008/98/CE ; la propriété infectieuse HP 9 s'évalue selon les règles nationales). Une analyse, la fiche de données de sécurité du produit d'origine ou l'information du fournisseur permettent de trancher.</t>
  </si>
  <si>
    <t>Ce qui change le 9 novembre 2026</t>
  </si>
  <si>
    <t>La décision déléguée (UE) 2025/934 réécrit la section 16 06 : on ne parle plus de piles et accumulateurs mais de batteries, classées par technologie (lithium, nickel, zinc, sodium). Les piles alcalines (16 06 04) deviennent un déchet dangereux. Côté déchets municipaux, 20 01 33* et 20 01 34 disparaissent au profit de 20 01 42*, 20 01 43* (lithium) et 20 01 44. Une section 19 14 est créée pour les fractions issues du recyclage des batteries. Jusqu'au 8 novembre 2026 inclus, ce sont les codes actuels qui s'appliquent.</t>
  </si>
  <si>
    <t>Attention au libellé français de 16 06 25 : il omet « de fabrication ». La version anglaise montre qu'il vise les déchets de fabrication de batteries au lithium ; une batterie au lithium usagée relève de 16 06 07*.</t>
  </si>
  <si>
    <t>Sources</t>
  </si>
  <si>
    <t>Annexe de la décision 2000/532/CE, version consolidée publiée sur EUR-Lex (le texte français n'a pas changé depuis la décision 2014/955/UE). L'article R. 541-7 du Code de l'environnement en fait la liste unique des déchets en France et impose ses codes dans toutes les informations sur les déchets. Décision déléguée (UE) 2025/934 du 5 mars 2025, applicable à partir du 9 novembre 2026. Libellés reproduits sans modification, vérifiés le 10/10/2026.</t>
  </si>
  <si>
    <t>Limites</t>
  </si>
  <si>
    <t>Le fichier aide à trouver un code, il ne classe pas un déchet à votre place : pour un déchet qui peut relever d'un code dangereux ou non dangereux, seule sa composition tranche. Il ne transmet rien au registre national des déchets.</t>
  </si>
  <si>
    <t>Modèle Roméo Labs, romeolabs.app, licence CC BY 4.0 : réutilisable en citant la source. Pour tenir le registre des déchets sur le terrain : tryromeo.com.</t>
  </si>
  <si>
    <t>CHERCHER UN CODE DÉCHET</t>
  </si>
  <si>
    <t>Mot ou code :</t>
  </si>
  <si>
    <t>huile</t>
  </si>
  <si>
    <t>Accents facultatifs. Un code : 15 01 ou 1501.</t>
  </si>
  <si>
    <t>Copiez le code de la colonne A dans votre registre : l'astérisque signale un déchet dangereux. La colonne E signale ce qui change le 9 novembre 2026.</t>
  </si>
  <si>
    <t>Code</t>
  </si>
  <si>
    <t>Dangereux</t>
  </si>
  <si>
    <t>Libellé</t>
  </si>
  <si>
    <t>Section</t>
  </si>
  <si>
    <t>Au 9 novembre 2026</t>
  </si>
  <si>
    <t>Code (* = dangereux)</t>
  </si>
  <si>
    <t>Chapitre</t>
  </si>
  <si>
    <t>Code et libellé à partir du 9/11/2026</t>
  </si>
  <si>
    <t>texte</t>
  </si>
  <si>
    <t>ligne</t>
  </si>
  <si>
    <t>chiffres</t>
  </si>
  <si>
    <t>01 01 01</t>
  </si>
  <si>
    <t>Non</t>
  </si>
  <si>
    <t>déchets provenant de l'extraction des minéraux métallifères</t>
  </si>
  <si>
    <t>01 01 déchets provenant de l'extraction des minéraux</t>
  </si>
  <si>
    <t>01 Déchets provenant de l'exploration et de l'exploitation des mines et des carrières ainsi que du traitement physique et chimique des minéraux</t>
  </si>
  <si>
    <t>dechets provenant de l'extraction des mineraux metalliferes</t>
  </si>
  <si>
    <t>010101</t>
  </si>
  <si>
    <t>01 01 02</t>
  </si>
  <si>
    <t>déchets provenant de l'extraction des minéraux non métallifères</t>
  </si>
  <si>
    <t>dechets provenant de l'extraction des mineraux non metalliferes</t>
  </si>
  <si>
    <t>010102</t>
  </si>
  <si>
    <t>01 03 04*</t>
  </si>
  <si>
    <t>Oui</t>
  </si>
  <si>
    <t>stériles acidogènes provenant de la transformation du sulfure</t>
  </si>
  <si>
    <t>01 03 déchets provenant de la transformation physique et chimique des minéraux métallifères</t>
  </si>
  <si>
    <t>steriles acidogenes provenant de la transformation du sulfure</t>
  </si>
  <si>
    <t>010304</t>
  </si>
  <si>
    <t>01 03 05*</t>
  </si>
  <si>
    <t>autres stériles contenant des substances dangereuses</t>
  </si>
  <si>
    <t>autres steriles contenant des substances dangereuses</t>
  </si>
  <si>
    <t>010305</t>
  </si>
  <si>
    <t>01 03 06</t>
  </si>
  <si>
    <t>stériles autres que ceux visés aux rubriques 01 03 04 et 01 03 05</t>
  </si>
  <si>
    <t>steriles autres que ceux vises aux rubriques 01 03 04 et 01 03 05</t>
  </si>
  <si>
    <t>010306</t>
  </si>
  <si>
    <t>01 03 07*</t>
  </si>
  <si>
    <t>autres déchets contenant des substances dangereuses provenant de la transformation physique et chimique des minéraux métallifères</t>
  </si>
  <si>
    <t>autres dechets contenant des substances dangereuses provenant de la transformation physique et chimique des mineraux metalliferes</t>
  </si>
  <si>
    <t>010307</t>
  </si>
  <si>
    <t>01 03 08</t>
  </si>
  <si>
    <t>déchets de poussières et de poudres autres que ceux visés à la rubrique 01 03 07</t>
  </si>
  <si>
    <t>dechets de poussieres et de poudres autres que ceux vises a la rubrique 01 03 07</t>
  </si>
  <si>
    <t>010308</t>
  </si>
  <si>
    <t>01 03 09</t>
  </si>
  <si>
    <t>boues rouges issues de la production d'alumine autres que celles visées à la rubrique 01 03 10</t>
  </si>
  <si>
    <t>boues rouges issues de la production d'alumine autres que celles visees a la rubrique 01 03 10</t>
  </si>
  <si>
    <t>010309</t>
  </si>
  <si>
    <t>01 03 10*</t>
  </si>
  <si>
    <t>boues rouges issues de la production d'alumine contenant des substances dangereuses, autres que les déchets visés à la rubrique 01 03 07</t>
  </si>
  <si>
    <t>boues rouges issues de la production d'alumine contenant des substances dangereuses, autres que les dechets vises a la rubrique 01 03 07</t>
  </si>
  <si>
    <t>010310</t>
  </si>
  <si>
    <t>01 03 99</t>
  </si>
  <si>
    <t>déchets non spécifiés ailleurs</t>
  </si>
  <si>
    <t>dechets non specifies ailleurs</t>
  </si>
  <si>
    <t>010399</t>
  </si>
  <si>
    <t>01 04 07*</t>
  </si>
  <si>
    <t>déchets contenant des substances dangereuses provenant de la transformation physique et chimique des minéraux non métallifères</t>
  </si>
  <si>
    <t>01 04 déchets provenant de la transformation physique et chimique des minéraux non métallifères</t>
  </si>
  <si>
    <t>dechets contenant des substances dangereuses provenant de la transformation physique et chimique des mineraux non metalliferes</t>
  </si>
  <si>
    <t>010407</t>
  </si>
  <si>
    <t>01 04 08</t>
  </si>
  <si>
    <t>déchets de graviers et débris de pierres autres que ceux visés à la rubrique 01 04 07</t>
  </si>
  <si>
    <t>dechets de graviers et debris de pierres autres que ceux vises a la rubrique 01 04 07</t>
  </si>
  <si>
    <t>010408</t>
  </si>
  <si>
    <t>01 04 09</t>
  </si>
  <si>
    <t>déchets de sable et d'argile</t>
  </si>
  <si>
    <t>dechets de sable et d'argile</t>
  </si>
  <si>
    <t>010409</t>
  </si>
  <si>
    <t>01 04 10</t>
  </si>
  <si>
    <t>déchets de poussières et de poudres autres que ceux visés à la rubrique 01 04 07</t>
  </si>
  <si>
    <t>dechets de poussieres et de poudres autres que ceux vises a la rubrique 01 04 07</t>
  </si>
  <si>
    <t>010410</t>
  </si>
  <si>
    <t>01 04 11</t>
  </si>
  <si>
    <t>déchets de la transformation de la potasse et des sels minéraux autres que ceux visés à la rubrique 01 04 07</t>
  </si>
  <si>
    <t>dechets de la transformation de la potasse et des sels mineraux autres que ceux vises a la rubrique 01 04 07</t>
  </si>
  <si>
    <t>010411</t>
  </si>
  <si>
    <t>01 04 12</t>
  </si>
  <si>
    <t>stériles et autres déchets provenant du lavage et du nettoyage des minéraux autres que ceux visés aux rubriques 01 04 07 et 01 04 11</t>
  </si>
  <si>
    <t>steriles et autres dechets provenant du lavage et du nettoyage des mineraux autres que ceux vises aux rubriques 01 04 07 et 01 04 11</t>
  </si>
  <si>
    <t>010412</t>
  </si>
  <si>
    <t>01 04 13</t>
  </si>
  <si>
    <t>déchets provenant de la taille et du sciage des pierres autres que ceux visés à la rubrique 01 04 07</t>
  </si>
  <si>
    <t>dechets provenant de la taille et du sciage des pierres autres que ceux vises a la rubrique 01 04 07</t>
  </si>
  <si>
    <t>010413</t>
  </si>
  <si>
    <t>01 04 99</t>
  </si>
  <si>
    <t>010499</t>
  </si>
  <si>
    <t>01 05 04</t>
  </si>
  <si>
    <t>boues et autres déchets de forage à l'eau douce</t>
  </si>
  <si>
    <t>01 05 boues de forage et autres déchets de forage</t>
  </si>
  <si>
    <t>boues et autres dechets de forage a l'eau douce</t>
  </si>
  <si>
    <t>010504</t>
  </si>
  <si>
    <t>01 05 05*</t>
  </si>
  <si>
    <t>boues et autres déchets de forage contenant des hydrocarbures</t>
  </si>
  <si>
    <t>boues et autres dechets de forage contenant des hydrocarbures</t>
  </si>
  <si>
    <t>010505</t>
  </si>
  <si>
    <t>01 05 06*</t>
  </si>
  <si>
    <t>boues de forage et autres déchets de forage contenant des substances dangereuses</t>
  </si>
  <si>
    <t>boues de forage et autres dechets de forage contenant des substances dangereuses</t>
  </si>
  <si>
    <t>010506</t>
  </si>
  <si>
    <t>01 05 07</t>
  </si>
  <si>
    <t>boues et autres déchets de forage contenant des sels de baryum, autres que ceux visés aux rubriques 01 05 05 et 01 05 06</t>
  </si>
  <si>
    <t>boues et autres dechets de forage contenant des sels de baryum, autres que ceux vises aux rubriques 01 05 05 et 01 05 06</t>
  </si>
  <si>
    <t>010507</t>
  </si>
  <si>
    <t>01 05 08</t>
  </si>
  <si>
    <t>boues et autres déchets de forage contenant des chlorures, autres que ceux visés aux rubriques 01 05 05 et 01 05 06</t>
  </si>
  <si>
    <t>boues et autres dechets de forage contenant des chlorures, autres que ceux vises aux rubriques 01 05 05 et 01 05 06</t>
  </si>
  <si>
    <t>010508</t>
  </si>
  <si>
    <t>01 05 99</t>
  </si>
  <si>
    <t>010599</t>
  </si>
  <si>
    <t>02 01 01</t>
  </si>
  <si>
    <t>boues provenant du lavage et du nettoyage</t>
  </si>
  <si>
    <t>02 01 déchets provenant de l'agriculture, de l'horticulture, de l'aquaculture, de la sylviculture, de la chasse et de la pêche</t>
  </si>
  <si>
    <t>02 Déchets provenant de l'agriculture, de l'horticulture, de l'aquaculture, de la sylviculture, de la chasse et de la pêche ainsi que de la préparation et de la transformation des aliments</t>
  </si>
  <si>
    <t>020101</t>
  </si>
  <si>
    <t>02 01 02</t>
  </si>
  <si>
    <t>déchets de tissus animaux</t>
  </si>
  <si>
    <t>dechets de tissus animaux</t>
  </si>
  <si>
    <t>020102</t>
  </si>
  <si>
    <t>02 01 03</t>
  </si>
  <si>
    <t>déchets de tissus végétaux</t>
  </si>
  <si>
    <t>dechets de tissus vegetaux</t>
  </si>
  <si>
    <t>020103</t>
  </si>
  <si>
    <t>02 01 04</t>
  </si>
  <si>
    <t>déchets de matières plastiques (à l'exclusion des emballages)</t>
  </si>
  <si>
    <t>dechets de matieres plastiques (a l'exclusion des emballages)</t>
  </si>
  <si>
    <t>020104</t>
  </si>
  <si>
    <t>02 01 06</t>
  </si>
  <si>
    <t>fèces, urine et fumier (y compris paille souillée), effluents, collectés séparément et traités hors site</t>
  </si>
  <si>
    <t>feces, urine et fumier (y compris paille souillee), effluents, collectes separement et traites hors site</t>
  </si>
  <si>
    <t>020106</t>
  </si>
  <si>
    <t>02 01 07</t>
  </si>
  <si>
    <t>déchets provenant de la sylviculture</t>
  </si>
  <si>
    <t>dechets provenant de la sylviculture</t>
  </si>
  <si>
    <t>020107</t>
  </si>
  <si>
    <t>02 01 08*</t>
  </si>
  <si>
    <t>déchets agrochimiques contenant des substances dangereuses</t>
  </si>
  <si>
    <t>dechets agrochimiques contenant des substances dangereuses</t>
  </si>
  <si>
    <t>020108</t>
  </si>
  <si>
    <t>02 01 09</t>
  </si>
  <si>
    <t>déchets agrochimiques autres que ceux visés à la rubrique 02 01 08</t>
  </si>
  <si>
    <t>dechets agrochimiques autres que ceux vises a la rubrique 02 01 08</t>
  </si>
  <si>
    <t>020109</t>
  </si>
  <si>
    <t>02 01 10</t>
  </si>
  <si>
    <t>déchets métalliques</t>
  </si>
  <si>
    <t>dechets metalliques</t>
  </si>
  <si>
    <t>020110</t>
  </si>
  <si>
    <t>02 01 99</t>
  </si>
  <si>
    <t>020199</t>
  </si>
  <si>
    <t>02 02 01</t>
  </si>
  <si>
    <t>02 02 déchets provenant de la préparation et de la transformation de la viande, des poissons et autres aliments d'origine animale</t>
  </si>
  <si>
    <t>020201</t>
  </si>
  <si>
    <t>02 02 02</t>
  </si>
  <si>
    <t>020202</t>
  </si>
  <si>
    <t>02 02 03</t>
  </si>
  <si>
    <t>matières impropres à la consommation ou à la transformation</t>
  </si>
  <si>
    <t>matieres impropres a la consommation ou a la transformation</t>
  </si>
  <si>
    <t>020203</t>
  </si>
  <si>
    <t>02 02 04</t>
  </si>
  <si>
    <t>boues provenant du traitement in situ des effluents</t>
  </si>
  <si>
    <t>020204</t>
  </si>
  <si>
    <t>02 02 99</t>
  </si>
  <si>
    <t>020299</t>
  </si>
  <si>
    <t>02 03 01</t>
  </si>
  <si>
    <t>boues provenant du lavage, du nettoyage, de l'épluchage, de la centrifugation et de la séparation</t>
  </si>
  <si>
    <t>02 03 déchets provenant de la préparation et de la transformation des fruits, des légumes, des céréales, des huiles alimentaires, du cacao, du café, du thé et du tabac, de la production de conserves, de la production de levures et d'extraits de levures, de la préparation et de la fermentation de mélasses</t>
  </si>
  <si>
    <t>boues provenant du lavage, du nettoyage, de l'epluchage, de la centrifugation et de la separation</t>
  </si>
  <si>
    <t>020301</t>
  </si>
  <si>
    <t>02 03 02</t>
  </si>
  <si>
    <t>déchets d'agents de conservation</t>
  </si>
  <si>
    <t>dechets d'agents de conservation</t>
  </si>
  <si>
    <t>020302</t>
  </si>
  <si>
    <t>02 03 03</t>
  </si>
  <si>
    <t>déchets de l'extraction aux solvants</t>
  </si>
  <si>
    <t>dechets de l'extraction aux solvants</t>
  </si>
  <si>
    <t>020303</t>
  </si>
  <si>
    <t>02 03 04</t>
  </si>
  <si>
    <t>020304</t>
  </si>
  <si>
    <t>02 03 05</t>
  </si>
  <si>
    <t>020305</t>
  </si>
  <si>
    <t>02 03 99</t>
  </si>
  <si>
    <t>020399</t>
  </si>
  <si>
    <t>02 04 01</t>
  </si>
  <si>
    <t>terre provenant du lavage et du nettoyage des betteraves</t>
  </si>
  <si>
    <t>02 04 déchets de la transformation du sucre</t>
  </si>
  <si>
    <t>020401</t>
  </si>
  <si>
    <t>02 04 02</t>
  </si>
  <si>
    <t>carbonate de calcium déclassé</t>
  </si>
  <si>
    <t>carbonate de calcium declasse</t>
  </si>
  <si>
    <t>020402</t>
  </si>
  <si>
    <t>02 04 03</t>
  </si>
  <si>
    <t>020403</t>
  </si>
  <si>
    <t>02 04 99</t>
  </si>
  <si>
    <t>020499</t>
  </si>
  <si>
    <t>02 05 01</t>
  </si>
  <si>
    <t>02 05 déchets provenant de l'industrie des produits laitiers</t>
  </si>
  <si>
    <t>020501</t>
  </si>
  <si>
    <t>02 05 02</t>
  </si>
  <si>
    <t>020502</t>
  </si>
  <si>
    <t>02 05 99</t>
  </si>
  <si>
    <t>020599</t>
  </si>
  <si>
    <t>02 06 01</t>
  </si>
  <si>
    <t>02 06 déchets de boulangerie, pâtisserie, confiserie</t>
  </si>
  <si>
    <t>020601</t>
  </si>
  <si>
    <t>02 06 02</t>
  </si>
  <si>
    <t>020602</t>
  </si>
  <si>
    <t>02 06 03</t>
  </si>
  <si>
    <t>020603</t>
  </si>
  <si>
    <t>02 06 99</t>
  </si>
  <si>
    <t>020699</t>
  </si>
  <si>
    <t>02 07 01</t>
  </si>
  <si>
    <t>déchets provenant du lavage, du nettoyage et de la réduction mécanique des matières premières</t>
  </si>
  <si>
    <t>02 07 déchets provenant de la production de boissons alcooliques et non alcooliques (sauf café, thé et cacao)</t>
  </si>
  <si>
    <t>dechets provenant du lavage, du nettoyage et de la reduction mecanique des matieres premieres</t>
  </si>
  <si>
    <t>020701</t>
  </si>
  <si>
    <t>02 07 02</t>
  </si>
  <si>
    <t>déchets de la distillation de l'alcool</t>
  </si>
  <si>
    <t>dechets de la distillation de l'alcool</t>
  </si>
  <si>
    <t>020702</t>
  </si>
  <si>
    <t>02 07 03</t>
  </si>
  <si>
    <t>déchets de traitements chimiques</t>
  </si>
  <si>
    <t>dechets de traitements chimiques</t>
  </si>
  <si>
    <t>020703</t>
  </si>
  <si>
    <t>02 07 04</t>
  </si>
  <si>
    <t>020704</t>
  </si>
  <si>
    <t>02 07 05</t>
  </si>
  <si>
    <t>020705</t>
  </si>
  <si>
    <t>02 07 99</t>
  </si>
  <si>
    <t>020799</t>
  </si>
  <si>
    <t>03 01 01</t>
  </si>
  <si>
    <t>déchets d'écorce et de liège</t>
  </si>
  <si>
    <t>03 01 déchets provenant de la transformation du bois et de la fabrication de panneaux et de meubles</t>
  </si>
  <si>
    <t>03 Déchets provenant de la transformation du bois et de la production de panneaux et de meubles, de pâte à papier, de papier et de carton</t>
  </si>
  <si>
    <t>dechets d'ecorce et de liege</t>
  </si>
  <si>
    <t>030101</t>
  </si>
  <si>
    <t>03 01 04*</t>
  </si>
  <si>
    <t>sciure de bois, copeaux, chutes, bois, panneaux de particules et placages contenant des substances dangereuses</t>
  </si>
  <si>
    <t>030104</t>
  </si>
  <si>
    <t>03 01 05</t>
  </si>
  <si>
    <t>sciure de bois, copeaux, chutes, bois, panneaux de particules et placages autres que ceux visés à la rubrique 03 01 04</t>
  </si>
  <si>
    <t>sciure de bois, copeaux, chutes, bois, panneaux de particules et placages autres que ceux vises a la rubrique 03 01 04</t>
  </si>
  <si>
    <t>030105</t>
  </si>
  <si>
    <t>03 01 99</t>
  </si>
  <si>
    <t>030199</t>
  </si>
  <si>
    <t>03 02 01*</t>
  </si>
  <si>
    <t>composés organiques non halogénés de protection du bois</t>
  </si>
  <si>
    <t>03 02 déchets des produits de protection du bois</t>
  </si>
  <si>
    <t>composes organiques non halogenes de protection du bois</t>
  </si>
  <si>
    <t>030201</t>
  </si>
  <si>
    <t>03 02 02*</t>
  </si>
  <si>
    <t>composés organochlorés de protection du bois</t>
  </si>
  <si>
    <t>composes organochlores de protection du bois</t>
  </si>
  <si>
    <t>030202</t>
  </si>
  <si>
    <t>03 02 03*</t>
  </si>
  <si>
    <t>composés organométalliques de protection du bois</t>
  </si>
  <si>
    <t>composes organometalliques de protection du bois</t>
  </si>
  <si>
    <t>030203</t>
  </si>
  <si>
    <t>03 02 04*</t>
  </si>
  <si>
    <t>composés inorganiques de protection du bois</t>
  </si>
  <si>
    <t>composes inorganiques de protection du bois</t>
  </si>
  <si>
    <t>030204</t>
  </si>
  <si>
    <t>03 02 05*</t>
  </si>
  <si>
    <t>autres produits de protection du bois contenant des substances dangereuses</t>
  </si>
  <si>
    <t>030205</t>
  </si>
  <si>
    <t>03 02 99</t>
  </si>
  <si>
    <t>produits de protection du bois non spécifiés ailleurs</t>
  </si>
  <si>
    <t>produits de protection du bois non specifies ailleurs</t>
  </si>
  <si>
    <t>030299</t>
  </si>
  <si>
    <t>03 03 01</t>
  </si>
  <si>
    <t>déchets d'écorce et de bois</t>
  </si>
  <si>
    <t>03 03 déchets provenant de la production et de la transformation de papier, de carton et de pâte à papier</t>
  </si>
  <si>
    <t>dechets d'ecorce et de bois</t>
  </si>
  <si>
    <t>030301</t>
  </si>
  <si>
    <t>03 03 02</t>
  </si>
  <si>
    <t>liqueurs vertes (provenant de la récupération de liqueur de cuisson)</t>
  </si>
  <si>
    <t>liqueurs vertes (provenant de la recuperation de liqueur de cuisson)</t>
  </si>
  <si>
    <t>030302</t>
  </si>
  <si>
    <t>03 03 05</t>
  </si>
  <si>
    <t>boues de désencrage provenant du recyclage du papier</t>
  </si>
  <si>
    <t>boues de desencrage provenant du recyclage du papier</t>
  </si>
  <si>
    <t>030305</t>
  </si>
  <si>
    <t>03 03 07</t>
  </si>
  <si>
    <t>refus séparés mécaniquement provenant du broyage de déchets de papier et de carton</t>
  </si>
  <si>
    <t>refus separes mecaniquement provenant du broyage de dechets de papier et de carton</t>
  </si>
  <si>
    <t>030307</t>
  </si>
  <si>
    <t>03 03 08</t>
  </si>
  <si>
    <t>déchets provenant du tri de papier et de carton destinés au recyclage</t>
  </si>
  <si>
    <t>dechets provenant du tri de papier et de carton destines au recyclage</t>
  </si>
  <si>
    <t>030308</t>
  </si>
  <si>
    <t>03 03 09</t>
  </si>
  <si>
    <t>déchets de boues résiduaires de chaux</t>
  </si>
  <si>
    <t>dechets de boues residuaires de chaux</t>
  </si>
  <si>
    <t>030309</t>
  </si>
  <si>
    <t>03 03 10</t>
  </si>
  <si>
    <t>refus fibreux, boues de fibres, de charge et de couchage provenant d'une séparation mécanique</t>
  </si>
  <si>
    <t>refus fibreux, boues de fibres, de charge et de couchage provenant d'une separation mecanique</t>
  </si>
  <si>
    <t>030310</t>
  </si>
  <si>
    <t>03 03 11</t>
  </si>
  <si>
    <t>boues provenant du traitement in situ des effluents autres que celles visées à la rubrique 03 03 10</t>
  </si>
  <si>
    <t>boues provenant du traitement in situ des effluents autres que celles visees a la rubrique 03 03 10</t>
  </si>
  <si>
    <t>030311</t>
  </si>
  <si>
    <t>03 03 99</t>
  </si>
  <si>
    <t>030399</t>
  </si>
  <si>
    <t>04 01 01</t>
  </si>
  <si>
    <t>déchets d'écharnage et refentes</t>
  </si>
  <si>
    <t>04 01 déchets provenant de l'industrie du cuir et de la fourrure</t>
  </si>
  <si>
    <t>04 Déchets provenant des industries du cuir, de la fourrure et du textile</t>
  </si>
  <si>
    <t>dechets d'echarnage et refentes</t>
  </si>
  <si>
    <t>040101</t>
  </si>
  <si>
    <t>04 01 02</t>
  </si>
  <si>
    <t>résidus de pelanage</t>
  </si>
  <si>
    <t>residus de pelanage</t>
  </si>
  <si>
    <t>040102</t>
  </si>
  <si>
    <t>04 01 03*</t>
  </si>
  <si>
    <t>déchets de dégraissage contenant des solvants sans phase liquide</t>
  </si>
  <si>
    <t>dechets de degraissage contenant des solvants sans phase liquide</t>
  </si>
  <si>
    <t>040103</t>
  </si>
  <si>
    <t>04 01 04</t>
  </si>
  <si>
    <t>liqueur de tannage contenant du chrome</t>
  </si>
  <si>
    <t>040104</t>
  </si>
  <si>
    <t>04 01 05</t>
  </si>
  <si>
    <t>liqueur de tannage sans chrome</t>
  </si>
  <si>
    <t>040105</t>
  </si>
  <si>
    <t>04 01 06</t>
  </si>
  <si>
    <t>boues, notamment provenant du traitement in situ des effluents, contenant du chrome</t>
  </si>
  <si>
    <t>040106</t>
  </si>
  <si>
    <t>04 01 07</t>
  </si>
  <si>
    <t>boues, notamment provenant du traitement in situ des effluents, sans chrome</t>
  </si>
  <si>
    <t>040107</t>
  </si>
  <si>
    <t>04 01 08</t>
  </si>
  <si>
    <t>déchets de cuir tanné (refentes sur bleu, dérayures, échantillonnages, poussières de ponçage), contenant du chrome</t>
  </si>
  <si>
    <t>dechets de cuir tanne (refentes sur bleu, derayures, echantillonnages, poussieres de poncage), contenant du chrome</t>
  </si>
  <si>
    <t>040108</t>
  </si>
  <si>
    <t>04 01 09</t>
  </si>
  <si>
    <t>déchets provenant de l'habillage et des finitions</t>
  </si>
  <si>
    <t>dechets provenant de l'habillage et des finitions</t>
  </si>
  <si>
    <t>040109</t>
  </si>
  <si>
    <t>04 01 99</t>
  </si>
  <si>
    <t>040199</t>
  </si>
  <si>
    <t>04 02 09</t>
  </si>
  <si>
    <t>matériaux composites (textile imprégné, élastomère, plastomère)</t>
  </si>
  <si>
    <t>04 02 déchets de l'industrie textile</t>
  </si>
  <si>
    <t>materiaux composites (textile impregne, elastomere, plastomere)</t>
  </si>
  <si>
    <t>040209</t>
  </si>
  <si>
    <t>04 02 10</t>
  </si>
  <si>
    <t>matières organiques issues de produits naturels (par exemple graisse, cire)</t>
  </si>
  <si>
    <t>matieres organiques issues de produits naturels (par exemple graisse, cire)</t>
  </si>
  <si>
    <t>040210</t>
  </si>
  <si>
    <t>04 02 14*</t>
  </si>
  <si>
    <t>déchets provenant des finitions contenant des solvants organiques</t>
  </si>
  <si>
    <t>dechets provenant des finitions contenant des solvants organiques</t>
  </si>
  <si>
    <t>040214</t>
  </si>
  <si>
    <t>04 02 15</t>
  </si>
  <si>
    <t>déchets provenant des finitions autres que ceux visés à la rubrique 04 02 14</t>
  </si>
  <si>
    <t>dechets provenant des finitions autres que ceux vises a la rubrique 04 02 14</t>
  </si>
  <si>
    <t>040215</t>
  </si>
  <si>
    <t>04 02 16*</t>
  </si>
  <si>
    <t>teintures et pigments contenant des substances dangereuses</t>
  </si>
  <si>
    <t>040216</t>
  </si>
  <si>
    <t>04 02 17</t>
  </si>
  <si>
    <t>teintures et pigments autres que ceux visés à la rubrique 04 02 16</t>
  </si>
  <si>
    <t>teintures et pigments autres que ceux vises a la rubrique 04 02 16</t>
  </si>
  <si>
    <t>040217</t>
  </si>
  <si>
    <t>04 02 19*</t>
  </si>
  <si>
    <t>boues provenant du traitement in situ des effluents contenant des substances dangereuses</t>
  </si>
  <si>
    <t>040219</t>
  </si>
  <si>
    <t>04 02 20</t>
  </si>
  <si>
    <t>boues provenant du traitement in situ des effluents autres que celles visées à la rubrique 04 02 19</t>
  </si>
  <si>
    <t>boues provenant du traitement in situ des effluents autres que celles visees a la rubrique 04 02 19</t>
  </si>
  <si>
    <t>040220</t>
  </si>
  <si>
    <t>04 02 21</t>
  </si>
  <si>
    <t>fibres textiles non ouvrées</t>
  </si>
  <si>
    <t>fibres textiles non ouvrees</t>
  </si>
  <si>
    <t>040221</t>
  </si>
  <si>
    <t>04 02 22</t>
  </si>
  <si>
    <t>fibres textiles ouvrées</t>
  </si>
  <si>
    <t>fibres textiles ouvrees</t>
  </si>
  <si>
    <t>040222</t>
  </si>
  <si>
    <t>04 02 99</t>
  </si>
  <si>
    <t>040299</t>
  </si>
  <si>
    <t>05 01 02*</t>
  </si>
  <si>
    <t>boues de dessalage</t>
  </si>
  <si>
    <t>05 01 déchets provenant du raffinage du pétrole</t>
  </si>
  <si>
    <t>05 Déchets provenant du raffinage du pétrole, de la purification du gaz naturel et du traitement pyrolytique du charbon</t>
  </si>
  <si>
    <t>050102</t>
  </si>
  <si>
    <t>05 01 03*</t>
  </si>
  <si>
    <t>boues de fond de cuves</t>
  </si>
  <si>
    <t>050103</t>
  </si>
  <si>
    <t>05 01 04*</t>
  </si>
  <si>
    <t>boues d'alkyles acides</t>
  </si>
  <si>
    <t>050104</t>
  </si>
  <si>
    <t>05 01 05*</t>
  </si>
  <si>
    <t>hydrocarbures accidentellement répandus</t>
  </si>
  <si>
    <t>hydrocarbures accidentellement repandus</t>
  </si>
  <si>
    <t>050105</t>
  </si>
  <si>
    <t>05 01 06*</t>
  </si>
  <si>
    <t>boues contenant des hydrocarbures provenant des opérations de maintenance de l'installation ou des équipements</t>
  </si>
  <si>
    <t>boues contenant des hydrocarbures provenant des operations de maintenance de l'installation ou des equipements</t>
  </si>
  <si>
    <t>050106</t>
  </si>
  <si>
    <t>05 01 07*</t>
  </si>
  <si>
    <t>goudrons acides</t>
  </si>
  <si>
    <t>050107</t>
  </si>
  <si>
    <t>05 01 08*</t>
  </si>
  <si>
    <t>autres goudrons</t>
  </si>
  <si>
    <t>050108</t>
  </si>
  <si>
    <t>05 01 09*</t>
  </si>
  <si>
    <t>050109</t>
  </si>
  <si>
    <t>05 01 10</t>
  </si>
  <si>
    <t>boues provenant du traitement in situ des effluents autres que celles visées à la rubrique 05 01 09</t>
  </si>
  <si>
    <t>boues provenant du traitement in situ des effluents autres que celles visees a la rubrique 05 01 09</t>
  </si>
  <si>
    <t>050110</t>
  </si>
  <si>
    <t>05 01 11*</t>
  </si>
  <si>
    <t>déchets provenant du nettoyage d'hydrocarbures avec des bases</t>
  </si>
  <si>
    <t>dechets provenant du nettoyage d'hydrocarbures avec des bases</t>
  </si>
  <si>
    <t>050111</t>
  </si>
  <si>
    <t>05 01 12*</t>
  </si>
  <si>
    <t>hydrocarbures contenant des acides</t>
  </si>
  <si>
    <t>050112</t>
  </si>
  <si>
    <t>05 01 13</t>
  </si>
  <si>
    <t>boues du traitement de l'eau d'alimentation des chaudières</t>
  </si>
  <si>
    <t>boues du traitement de l'eau d'alimentation des chaudieres</t>
  </si>
  <si>
    <t>050113</t>
  </si>
  <si>
    <t>05 01 14</t>
  </si>
  <si>
    <t>déchets provenant des colonnes de refroidissement</t>
  </si>
  <si>
    <t>dechets provenant des colonnes de refroidissement</t>
  </si>
  <si>
    <t>050114</t>
  </si>
  <si>
    <t>05 01 15*</t>
  </si>
  <si>
    <t>argiles de filtration usées</t>
  </si>
  <si>
    <t>argiles de filtration usees</t>
  </si>
  <si>
    <t>050115</t>
  </si>
  <si>
    <t>05 01 16</t>
  </si>
  <si>
    <t>déchets contenant du soufre provenant de la désulfuration du pétrole</t>
  </si>
  <si>
    <t>dechets contenant du soufre provenant de la desulfuration du petrole</t>
  </si>
  <si>
    <t>050116</t>
  </si>
  <si>
    <t>05 01 17</t>
  </si>
  <si>
    <t>mélanges bitumineux</t>
  </si>
  <si>
    <t>melanges bitumineux</t>
  </si>
  <si>
    <t>050117</t>
  </si>
  <si>
    <t>05 01 99</t>
  </si>
  <si>
    <t>050199</t>
  </si>
  <si>
    <t>05 06 01*</t>
  </si>
  <si>
    <t>05 06 déchets provenant du traitement pyrolytique du charbon</t>
  </si>
  <si>
    <t>050601</t>
  </si>
  <si>
    <t>05 06 03*</t>
  </si>
  <si>
    <t>050603</t>
  </si>
  <si>
    <t>05 06 04</t>
  </si>
  <si>
    <t>050604</t>
  </si>
  <si>
    <t>05 06 99</t>
  </si>
  <si>
    <t>050699</t>
  </si>
  <si>
    <t>05 07 01*</t>
  </si>
  <si>
    <t>déchets contenant du mercure</t>
  </si>
  <si>
    <t>05 07 déchets provenant de la purification et du transport du gaz naturel</t>
  </si>
  <si>
    <t>dechets contenant du mercure</t>
  </si>
  <si>
    <t>050701</t>
  </si>
  <si>
    <t>05 07 02</t>
  </si>
  <si>
    <t>déchets contenant du soufre</t>
  </si>
  <si>
    <t>dechets contenant du soufre</t>
  </si>
  <si>
    <t>050702</t>
  </si>
  <si>
    <t>05 07 99</t>
  </si>
  <si>
    <t>050799</t>
  </si>
  <si>
    <t>06 01 01*</t>
  </si>
  <si>
    <t>acide sulfurique et acide sulfureux</t>
  </si>
  <si>
    <t>06 01 déchets provenant de la fabrication, formulation, distribution et utilisation (FFDU) d'acides</t>
  </si>
  <si>
    <t>06 Déchets des procédés de la chimie minérale</t>
  </si>
  <si>
    <t>060101</t>
  </si>
  <si>
    <t>06 01 02*</t>
  </si>
  <si>
    <t>acide chlorhydrique</t>
  </si>
  <si>
    <t>060102</t>
  </si>
  <si>
    <t>06 01 03*</t>
  </si>
  <si>
    <t>acide fluorhydrique</t>
  </si>
  <si>
    <t>060103</t>
  </si>
  <si>
    <t>06 01 04*</t>
  </si>
  <si>
    <t>acide phosphorique et acide phosphoreux</t>
  </si>
  <si>
    <t>060104</t>
  </si>
  <si>
    <t>06 01 05*</t>
  </si>
  <si>
    <t>acide nitrique et acide nitreux</t>
  </si>
  <si>
    <t>060105</t>
  </si>
  <si>
    <t>06 01 06*</t>
  </si>
  <si>
    <t>autres acides</t>
  </si>
  <si>
    <t>060106</t>
  </si>
  <si>
    <t>06 01 99</t>
  </si>
  <si>
    <t>060199</t>
  </si>
  <si>
    <t>06 02 01*</t>
  </si>
  <si>
    <t>hydroxyde de calcium</t>
  </si>
  <si>
    <t>06 02 déchets provenant de la FFDU de bases</t>
  </si>
  <si>
    <t>060201</t>
  </si>
  <si>
    <t>06 02 03*</t>
  </si>
  <si>
    <t>hydroxyde d'ammonium</t>
  </si>
  <si>
    <t>060203</t>
  </si>
  <si>
    <t>06 02 04*</t>
  </si>
  <si>
    <t>hydroxyde de sodium et hydroxyde de potassium</t>
  </si>
  <si>
    <t>060204</t>
  </si>
  <si>
    <t>06 02 05*</t>
  </si>
  <si>
    <t>autres bases</t>
  </si>
  <si>
    <t>060205</t>
  </si>
  <si>
    <t>06 02 99</t>
  </si>
  <si>
    <t>060299</t>
  </si>
  <si>
    <t>06 03 11*</t>
  </si>
  <si>
    <t>sels et solutions contenant des cyanures</t>
  </si>
  <si>
    <t>06 03 déchets provenant de la FFDU de sels et leurs solutions et d'oxydes métalliques</t>
  </si>
  <si>
    <t>060311</t>
  </si>
  <si>
    <t>06 03 13*</t>
  </si>
  <si>
    <t>sels et solutions contenant des métaux lourds</t>
  </si>
  <si>
    <t>sels et solutions contenant des metaux lourds</t>
  </si>
  <si>
    <t>060313</t>
  </si>
  <si>
    <t>06 03 14</t>
  </si>
  <si>
    <t>sels solides et solutions autres que ceux visés aux rubriques 06 03 11 et 06 03 13</t>
  </si>
  <si>
    <t>sels solides et solutions autres que ceux vises aux rubriques 06 03 11 et 06 03 13</t>
  </si>
  <si>
    <t>060314</t>
  </si>
  <si>
    <t>06 03 15*</t>
  </si>
  <si>
    <t>oxydes métalliques contenant des métaux lourds</t>
  </si>
  <si>
    <t>oxydes metalliques contenant des metaux lourds</t>
  </si>
  <si>
    <t>060315</t>
  </si>
  <si>
    <t>06 03 16</t>
  </si>
  <si>
    <t>oxydes métalliques autres que ceux visés à la rubrique 06 03 15</t>
  </si>
  <si>
    <t>oxydes metalliques autres que ceux vises a la rubrique 06 03 15</t>
  </si>
  <si>
    <t>060316</t>
  </si>
  <si>
    <t>06 03 99</t>
  </si>
  <si>
    <t>060399</t>
  </si>
  <si>
    <t>06 04 03*</t>
  </si>
  <si>
    <t>déchets contenant de l'arsenic</t>
  </si>
  <si>
    <t>06 04 déchets contenant des métaux autres que ceux visés à la section 06 03</t>
  </si>
  <si>
    <t>dechets contenant de l'arsenic</t>
  </si>
  <si>
    <t>060403</t>
  </si>
  <si>
    <t>06 04 04*</t>
  </si>
  <si>
    <t>060404</t>
  </si>
  <si>
    <t>06 04 05*</t>
  </si>
  <si>
    <t>déchets contenant d'autres métaux lourds</t>
  </si>
  <si>
    <t>dechets contenant d'autres metaux lourds</t>
  </si>
  <si>
    <t>060405</t>
  </si>
  <si>
    <t>06 04 99</t>
  </si>
  <si>
    <t>060499</t>
  </si>
  <si>
    <t>06 05 02*</t>
  </si>
  <si>
    <t>06 05 boues provenant du traitement in situ des effluents</t>
  </si>
  <si>
    <t>060502</t>
  </si>
  <si>
    <t>06 05 03</t>
  </si>
  <si>
    <t>boues provenant du traitement in situ des effluents autres que celles visées à la rubrique 06 05 02</t>
  </si>
  <si>
    <t>boues provenant du traitement in situ des effluents autres que celles visees a la rubrique 06 05 02</t>
  </si>
  <si>
    <t>060503</t>
  </si>
  <si>
    <t>06 06 02*</t>
  </si>
  <si>
    <t>déchets contenant des sulfures dangereux</t>
  </si>
  <si>
    <t>06 06 déchets provenant de la FFDU de produits chimiques contenant du soufre, de la chimie du soufre et des procédés de désulfuration</t>
  </si>
  <si>
    <t>dechets contenant des sulfures dangereux</t>
  </si>
  <si>
    <t>060602</t>
  </si>
  <si>
    <t>06 06 03</t>
  </si>
  <si>
    <t>déchets contenant des sulfures autres que ceux visés à la rubrique 06 06 02</t>
  </si>
  <si>
    <t>dechets contenant des sulfures autres que ceux vises a la rubrique 06 06 02</t>
  </si>
  <si>
    <t>060603</t>
  </si>
  <si>
    <t>06 06 99</t>
  </si>
  <si>
    <t>060699</t>
  </si>
  <si>
    <t>06 07 01*</t>
  </si>
  <si>
    <t>déchets contenant de l'amiante provenant de l'électrolyse</t>
  </si>
  <si>
    <t>06 07 déchets provenant de la FFDU des halogènes et de la chimie des halogènes</t>
  </si>
  <si>
    <t>dechets contenant de l'amiante provenant de l'electrolyse</t>
  </si>
  <si>
    <t>060701</t>
  </si>
  <si>
    <t>06 07 02*</t>
  </si>
  <si>
    <t>déchets de charbon actif utilisé pour la production du chlore</t>
  </si>
  <si>
    <t>dechets de charbon actif utilise pour la production du chlore</t>
  </si>
  <si>
    <t>060702</t>
  </si>
  <si>
    <t>06 07 03*</t>
  </si>
  <si>
    <t>boues de sulfate de baryum contenant du mercure</t>
  </si>
  <si>
    <t>060703</t>
  </si>
  <si>
    <t>06 07 04*</t>
  </si>
  <si>
    <t>solutions et acides, par exemple acide de contact</t>
  </si>
  <si>
    <t>060704</t>
  </si>
  <si>
    <t>06 07 99</t>
  </si>
  <si>
    <t>060799</t>
  </si>
  <si>
    <t>06 08 02*</t>
  </si>
  <si>
    <t>déchets contenant des chlorosilanes dangereux</t>
  </si>
  <si>
    <t>06 08 déchets provenant de la FFDU du silicium et des dérivés du silicium</t>
  </si>
  <si>
    <t>dechets contenant des chlorosilanes dangereux</t>
  </si>
  <si>
    <t>060802</t>
  </si>
  <si>
    <t>06 08 99</t>
  </si>
  <si>
    <t>060899</t>
  </si>
  <si>
    <t>06 09 02</t>
  </si>
  <si>
    <t>scories phosphoriques</t>
  </si>
  <si>
    <t>06 09 déchets provenant de la FFDU des produits chimiques contenant du phosphore et de la chimie du phosphore</t>
  </si>
  <si>
    <t>060902</t>
  </si>
  <si>
    <t>06 09 03*</t>
  </si>
  <si>
    <t>déchets de réactions basées sur le calcium contenant des substances dangereuses ou contaminées par de telles substances</t>
  </si>
  <si>
    <t>dechets de reactions basees sur le calcium contenant des substances dangereuses ou contaminees par de telles substances</t>
  </si>
  <si>
    <t>060903</t>
  </si>
  <si>
    <t>06 09 04</t>
  </si>
  <si>
    <t>déchets de réactions basées sur le calcium autres que ceux visés à la rubrique 06 09 03</t>
  </si>
  <si>
    <t>dechets de reactions basees sur le calcium autres que ceux vises a la rubrique 06 09 03</t>
  </si>
  <si>
    <t>060904</t>
  </si>
  <si>
    <t>06 09 99</t>
  </si>
  <si>
    <t>060999</t>
  </si>
  <si>
    <t>06 10 02*</t>
  </si>
  <si>
    <t>déchets contenant des substances dangereuses</t>
  </si>
  <si>
    <t>06 10 déchets provenant de la FFDU de produits chimiques contenant de l'azote, de la chimie de l'azote et de la production d'engrais</t>
  </si>
  <si>
    <t>dechets contenant des substances dangereuses</t>
  </si>
  <si>
    <t>061002</t>
  </si>
  <si>
    <t>06 10 99</t>
  </si>
  <si>
    <t>061099</t>
  </si>
  <si>
    <t>06 11 01</t>
  </si>
  <si>
    <t>déchets de réactions basées sur le calcium provenant de la production de dioxyde de titane</t>
  </si>
  <si>
    <t>06 11 déchets provenant de la fabrication des pigments inorganiques et des opacifiants</t>
  </si>
  <si>
    <t>dechets de reactions basees sur le calcium provenant de la production de dioxyde de titane</t>
  </si>
  <si>
    <t>061101</t>
  </si>
  <si>
    <t>06 11 99</t>
  </si>
  <si>
    <t>061199</t>
  </si>
  <si>
    <t>06 13 01*</t>
  </si>
  <si>
    <t>produits phytosanitaires inorganiques, agents de protection du bois et autres biocides</t>
  </si>
  <si>
    <t>06 13 déchets des procédés de la chimie minérale non spécifiés ailleurs</t>
  </si>
  <si>
    <t>061301</t>
  </si>
  <si>
    <t>06 13 02*</t>
  </si>
  <si>
    <t>charbon actif usé (sauf rubrique 06 07 02)</t>
  </si>
  <si>
    <t>charbon actif use (sauf rubrique 06 07 02)</t>
  </si>
  <si>
    <t>061302</t>
  </si>
  <si>
    <t>06 13 03</t>
  </si>
  <si>
    <t>noir de carbone</t>
  </si>
  <si>
    <t>061303</t>
  </si>
  <si>
    <t>06 13 04*</t>
  </si>
  <si>
    <t>déchets provenant de la transformation de l'amiante</t>
  </si>
  <si>
    <t>dechets provenant de la transformation de l'amiante</t>
  </si>
  <si>
    <t>061304</t>
  </si>
  <si>
    <t>06 13 05*</t>
  </si>
  <si>
    <t>suies</t>
  </si>
  <si>
    <t>061305</t>
  </si>
  <si>
    <t>06 13 99</t>
  </si>
  <si>
    <t>061399</t>
  </si>
  <si>
    <t>07 01 01*</t>
  </si>
  <si>
    <t>eaux de lavage et liqueurs mères aqueuses</t>
  </si>
  <si>
    <t>07 01 déchets provenant de la fabrication, formulation, distribution et utilisation (FFDU) de produits organiques de base</t>
  </si>
  <si>
    <t>07 Déchets des procédés de la chimie organique</t>
  </si>
  <si>
    <t>eaux de lavage et liqueurs meres aqueuses</t>
  </si>
  <si>
    <t>070101</t>
  </si>
  <si>
    <t>07 01 03*</t>
  </si>
  <si>
    <t>solvants, liquides de lavage et liqueurs mères organiques halogénés</t>
  </si>
  <si>
    <t>solvants, liquides de lavage et liqueurs meres organiques halogenes</t>
  </si>
  <si>
    <t>070103</t>
  </si>
  <si>
    <t>07 01 04*</t>
  </si>
  <si>
    <t>autres solvants, liquides de lavage et liqueurs mères organiques</t>
  </si>
  <si>
    <t>autres solvants, liquides de lavage et liqueurs meres organiques</t>
  </si>
  <si>
    <t>070104</t>
  </si>
  <si>
    <t>07 01 07*</t>
  </si>
  <si>
    <t>résidus de réaction et résidus de distillation halogénés</t>
  </si>
  <si>
    <t>residus de reaction et residus de distillation halogenes</t>
  </si>
  <si>
    <t>070107</t>
  </si>
  <si>
    <t>07 01 08*</t>
  </si>
  <si>
    <t>autres résidus de réaction et résidus de distillation</t>
  </si>
  <si>
    <t>autres residus de reaction et residus de distillation</t>
  </si>
  <si>
    <t>070108</t>
  </si>
  <si>
    <t>07 01 09*</t>
  </si>
  <si>
    <t>gâteaux de filtration et absorbants usés halogénés</t>
  </si>
  <si>
    <t>gateaux de filtration et absorbants uses halogenes</t>
  </si>
  <si>
    <t>070109</t>
  </si>
  <si>
    <t>07 01 10*</t>
  </si>
  <si>
    <t>autres gâteaux de filtration et absorbants usés</t>
  </si>
  <si>
    <t>autres gateaux de filtration et absorbants uses</t>
  </si>
  <si>
    <t>070110</t>
  </si>
  <si>
    <t>07 01 11*</t>
  </si>
  <si>
    <t>070111</t>
  </si>
  <si>
    <t>07 01 12</t>
  </si>
  <si>
    <t>boues provenant du traitement in situ des effluents autres que celles visées à la rubrique 07 01 11</t>
  </si>
  <si>
    <t>boues provenant du traitement in situ des effluents autres que celles visees a la rubrique 07 01 11</t>
  </si>
  <si>
    <t>070112</t>
  </si>
  <si>
    <t>07 01 99</t>
  </si>
  <si>
    <t>070199</t>
  </si>
  <si>
    <t>07 02 01*</t>
  </si>
  <si>
    <t>07 02 déchets provenant de la FFDU de matières plastiques, caoutchouc et fibres synthétiques</t>
  </si>
  <si>
    <t>070201</t>
  </si>
  <si>
    <t>07 02 03*</t>
  </si>
  <si>
    <t>070203</t>
  </si>
  <si>
    <t>07 02 04*</t>
  </si>
  <si>
    <t>070204</t>
  </si>
  <si>
    <t>07 02 07*</t>
  </si>
  <si>
    <t>070207</t>
  </si>
  <si>
    <t>07 02 08*</t>
  </si>
  <si>
    <t>070208</t>
  </si>
  <si>
    <t>07 02 09*</t>
  </si>
  <si>
    <t>070209</t>
  </si>
  <si>
    <t>07 02 10*</t>
  </si>
  <si>
    <t>070210</t>
  </si>
  <si>
    <t>07 02 11*</t>
  </si>
  <si>
    <t>070211</t>
  </si>
  <si>
    <t>07 02 12</t>
  </si>
  <si>
    <t>boues provenant du traitement in situ des effluents autres que celles visées à la rubrique 07 02 11</t>
  </si>
  <si>
    <t>boues provenant du traitement in situ des effluents autres que celles visees a la rubrique 07 02 11</t>
  </si>
  <si>
    <t>070212</t>
  </si>
  <si>
    <t>07 02 13</t>
  </si>
  <si>
    <t>déchets plastiques</t>
  </si>
  <si>
    <t>dechets plastiques</t>
  </si>
  <si>
    <t>070213</t>
  </si>
  <si>
    <t>07 02 14*</t>
  </si>
  <si>
    <t>déchets provenant d'additifs contenant des substances dangereuses</t>
  </si>
  <si>
    <t>dechets provenant d'additifs contenant des substances dangereuses</t>
  </si>
  <si>
    <t>070214</t>
  </si>
  <si>
    <t>07 02 15</t>
  </si>
  <si>
    <t>déchets provenant d'additifs autres que ceux visés à la rubrique 07 02 14</t>
  </si>
  <si>
    <t>dechets provenant d'additifs autres que ceux vises a la rubrique 07 02 14</t>
  </si>
  <si>
    <t>070215</t>
  </si>
  <si>
    <t>07 02 16*</t>
  </si>
  <si>
    <t>déchets contenant des silicones dangereux</t>
  </si>
  <si>
    <t>dechets contenant des silicones dangereux</t>
  </si>
  <si>
    <t>070216</t>
  </si>
  <si>
    <t>07 02 17</t>
  </si>
  <si>
    <t>déchets contenant des silicones autres que ceux visés à la rubrique 07 02 16</t>
  </si>
  <si>
    <t>dechets contenant des silicones autres que ceux vises a la rubrique 07 02 16</t>
  </si>
  <si>
    <t>070217</t>
  </si>
  <si>
    <t>07 02 99</t>
  </si>
  <si>
    <t>070299</t>
  </si>
  <si>
    <t>07 03 01*</t>
  </si>
  <si>
    <t>07 03 déchets provenant de la FFDU de teintures et pigments organiques (sauf section 06 11)</t>
  </si>
  <si>
    <t>070301</t>
  </si>
  <si>
    <t>07 03 03*</t>
  </si>
  <si>
    <t>070303</t>
  </si>
  <si>
    <t>07 03 04*</t>
  </si>
  <si>
    <t>070304</t>
  </si>
  <si>
    <t>07 03 07*</t>
  </si>
  <si>
    <t>070307</t>
  </si>
  <si>
    <t>07 03 08*</t>
  </si>
  <si>
    <t>070308</t>
  </si>
  <si>
    <t>07 03 09*</t>
  </si>
  <si>
    <t>070309</t>
  </si>
  <si>
    <t>07 03 10*</t>
  </si>
  <si>
    <t>070310</t>
  </si>
  <si>
    <t>07 03 11*</t>
  </si>
  <si>
    <t>070311</t>
  </si>
  <si>
    <t>07 03 12</t>
  </si>
  <si>
    <t>boues provenant du traitement in situ des effluents autres que celles visées à la rubrique 07 03 11</t>
  </si>
  <si>
    <t>boues provenant du traitement in situ des effluents autres que celles visees a la rubrique 07 03 11</t>
  </si>
  <si>
    <t>070312</t>
  </si>
  <si>
    <t>07 03 99</t>
  </si>
  <si>
    <t>070399</t>
  </si>
  <si>
    <t>07 04 01*</t>
  </si>
  <si>
    <t>07 04 déchets provenant de la FFDU de produits phytosanitaires organiques (sauf rubriques 02 01 08 et 02 01 09), d'agents de protection du bois (sauf section 03 02) et d'autres biocides</t>
  </si>
  <si>
    <t>070401</t>
  </si>
  <si>
    <t>07 04 03*</t>
  </si>
  <si>
    <t>070403</t>
  </si>
  <si>
    <t>07 04 04*</t>
  </si>
  <si>
    <t>070404</t>
  </si>
  <si>
    <t>07 04 07*</t>
  </si>
  <si>
    <t>070407</t>
  </si>
  <si>
    <t>07 04 08*</t>
  </si>
  <si>
    <t>070408</t>
  </si>
  <si>
    <t>07 04 09*</t>
  </si>
  <si>
    <t>070409</t>
  </si>
  <si>
    <t>07 04 10*</t>
  </si>
  <si>
    <t>070410</t>
  </si>
  <si>
    <t>07 04 11*</t>
  </si>
  <si>
    <t>070411</t>
  </si>
  <si>
    <t>07 04 12</t>
  </si>
  <si>
    <t>boues provenant du traitement in situ des effluents autres que celles visées à la rubrique 07 04 11</t>
  </si>
  <si>
    <t>boues provenant du traitement in situ des effluents autres que celles visees a la rubrique 07 04 11</t>
  </si>
  <si>
    <t>070412</t>
  </si>
  <si>
    <t>07 04 13*</t>
  </si>
  <si>
    <t>déchets solides contenant des substances dangereuses</t>
  </si>
  <si>
    <t>dechets solides contenant des substances dangereuses</t>
  </si>
  <si>
    <t>070413</t>
  </si>
  <si>
    <t>07 04 99</t>
  </si>
  <si>
    <t>070499</t>
  </si>
  <si>
    <t>07 05 01*</t>
  </si>
  <si>
    <t>07 05 déchets provenant de la FFDU des produits pharmaceutiques</t>
  </si>
  <si>
    <t>070501</t>
  </si>
  <si>
    <t>07 05 03*</t>
  </si>
  <si>
    <t>070503</t>
  </si>
  <si>
    <t>07 05 04*</t>
  </si>
  <si>
    <t>070504</t>
  </si>
  <si>
    <t>07 05 07*</t>
  </si>
  <si>
    <t>070507</t>
  </si>
  <si>
    <t>07 05 08*</t>
  </si>
  <si>
    <t>070508</t>
  </si>
  <si>
    <t>07 05 09*</t>
  </si>
  <si>
    <t>070509</t>
  </si>
  <si>
    <t>07 05 10*</t>
  </si>
  <si>
    <t>070510</t>
  </si>
  <si>
    <t>07 05 11*</t>
  </si>
  <si>
    <t>070511</t>
  </si>
  <si>
    <t>07 05 12</t>
  </si>
  <si>
    <t>boues provenant du traitement in situ des effluents autres que celles visées à la rubrique 07 05 11</t>
  </si>
  <si>
    <t>boues provenant du traitement in situ des effluents autres que celles visees a la rubrique 07 05 11</t>
  </si>
  <si>
    <t>070512</t>
  </si>
  <si>
    <t>07 05 13*</t>
  </si>
  <si>
    <t>070513</t>
  </si>
  <si>
    <t>07 05 14</t>
  </si>
  <si>
    <t>déchets solides autres que ceux visés à la rubrique 07 05 13</t>
  </si>
  <si>
    <t>dechets solides autres que ceux vises a la rubrique 07 05 13</t>
  </si>
  <si>
    <t>070514</t>
  </si>
  <si>
    <t>07 05 99</t>
  </si>
  <si>
    <t>070599</t>
  </si>
  <si>
    <t>07 06 01*</t>
  </si>
  <si>
    <t>07 06 déchets provenant de la FFDU des corps gras, savons, détergents, désinfectants et cosmétiques</t>
  </si>
  <si>
    <t>070601</t>
  </si>
  <si>
    <t>07 06 03*</t>
  </si>
  <si>
    <t>070603</t>
  </si>
  <si>
    <t>07 06 04*</t>
  </si>
  <si>
    <t>070604</t>
  </si>
  <si>
    <t>07 06 07*</t>
  </si>
  <si>
    <t>070607</t>
  </si>
  <si>
    <t>07 06 08*</t>
  </si>
  <si>
    <t>070608</t>
  </si>
  <si>
    <t>07 06 09*</t>
  </si>
  <si>
    <t>070609</t>
  </si>
  <si>
    <t>07 06 10*</t>
  </si>
  <si>
    <t>070610</t>
  </si>
  <si>
    <t>07 06 11*</t>
  </si>
  <si>
    <t>070611</t>
  </si>
  <si>
    <t>07 06 12</t>
  </si>
  <si>
    <t>boues provenant du traitement in situ des effluents autres que celles visées à la rubrique 07 06 11</t>
  </si>
  <si>
    <t>boues provenant du traitement in situ des effluents autres que celles visees a la rubrique 07 06 11</t>
  </si>
  <si>
    <t>070612</t>
  </si>
  <si>
    <t>07 06 99</t>
  </si>
  <si>
    <t>070699</t>
  </si>
  <si>
    <t>07 07 01*</t>
  </si>
  <si>
    <t>07 07 déchets provenant de la FFDU de produits chimiques issus de la chimie fine et de produits chimiques non spécifiés ailleurs</t>
  </si>
  <si>
    <t>070701</t>
  </si>
  <si>
    <t>07 07 03*</t>
  </si>
  <si>
    <t>070703</t>
  </si>
  <si>
    <t>07 07 04*</t>
  </si>
  <si>
    <t>070704</t>
  </si>
  <si>
    <t>07 07 07*</t>
  </si>
  <si>
    <t>070707</t>
  </si>
  <si>
    <t>07 07 08*</t>
  </si>
  <si>
    <t>070708</t>
  </si>
  <si>
    <t>07 07 09*</t>
  </si>
  <si>
    <t>070709</t>
  </si>
  <si>
    <t>07 07 10*</t>
  </si>
  <si>
    <t>070710</t>
  </si>
  <si>
    <t>07 07 11*</t>
  </si>
  <si>
    <t>070711</t>
  </si>
  <si>
    <t>07 07 12</t>
  </si>
  <si>
    <t>boues provenant du traitement in situ des effluents autres que celles visées à la rubrique 07 07 11</t>
  </si>
  <si>
    <t>boues provenant du traitement in situ des effluents autres que celles visees a la rubrique 07 07 11</t>
  </si>
  <si>
    <t>070712</t>
  </si>
  <si>
    <t>07 07 99</t>
  </si>
  <si>
    <t>070799</t>
  </si>
  <si>
    <t>08 01 11*</t>
  </si>
  <si>
    <t>déchets de peintures et vernis contenant des solvants organiques ou d'autres substances dangereuses</t>
  </si>
  <si>
    <t>08 01 déchets provenant de la FFDU et du décapage de peintures et vernis</t>
  </si>
  <si>
    <t>08 Déchets provenant de la fabrication, de la formulation, de la distribution et de l'utilisation (FFDU) de produits de revêtement (peintures, vernis et émaux vitrifiés), mastics et encres d'impression</t>
  </si>
  <si>
    <t>dechets de peintures et vernis contenant des solvants organiques ou d'autres substances dangereuses</t>
  </si>
  <si>
    <t>080111</t>
  </si>
  <si>
    <t>08 01 12</t>
  </si>
  <si>
    <t>déchets de peintures ou vernis autres que ceux visés à la rubrique 08 01 11</t>
  </si>
  <si>
    <t>dechets de peintures ou vernis autres que ceux vises a la rubrique 08 01 11</t>
  </si>
  <si>
    <t>080112</t>
  </si>
  <si>
    <t>08 01 13*</t>
  </si>
  <si>
    <t>boues provenant de peintures ou vernis contenant des solvants organiques ou autres substances dangereuses</t>
  </si>
  <si>
    <t>080113</t>
  </si>
  <si>
    <t>08 01 14</t>
  </si>
  <si>
    <t>boues provenant de peintures ou vernis autres que celles visées à la rubrique 08 01 13</t>
  </si>
  <si>
    <t>boues provenant de peintures ou vernis autres que celles visees a la rubrique 08 01 13</t>
  </si>
  <si>
    <t>080114</t>
  </si>
  <si>
    <t>08 01 15*</t>
  </si>
  <si>
    <t>boues aqueuses contenant de la peinture ou du vernis contenant des solvants organiques ou autres substances dangereuses</t>
  </si>
  <si>
    <t>080115</t>
  </si>
  <si>
    <t>08 01 16</t>
  </si>
  <si>
    <t>boues aqueuses contenant de la peinture ou du vernis autres que celles visées à la rubrique 08 01 15</t>
  </si>
  <si>
    <t>boues aqueuses contenant de la peinture ou du vernis autres que celles visees a la rubrique 08 01 15</t>
  </si>
  <si>
    <t>080116</t>
  </si>
  <si>
    <t>08 01 17*</t>
  </si>
  <si>
    <t>déchets provenant du décapage de peintures ou vernis contenant des solvants organiques ou autres substances dangereuses</t>
  </si>
  <si>
    <t>dechets provenant du decapage de peintures ou vernis contenant des solvants organiques ou autres substances dangereuses</t>
  </si>
  <si>
    <t>080117</t>
  </si>
  <si>
    <t>08 01 18</t>
  </si>
  <si>
    <t>déchets provenant du décapage de peintures ou vernis autres que ceux visés à la rubrique 08 01 17</t>
  </si>
  <si>
    <t>dechets provenant du decapage de peintures ou vernis autres que ceux vises a la rubrique 08 01 17</t>
  </si>
  <si>
    <t>080118</t>
  </si>
  <si>
    <t>08 01 19*</t>
  </si>
  <si>
    <t>080119</t>
  </si>
  <si>
    <t>08 01 20</t>
  </si>
  <si>
    <t>suspensions aqueuses contenant de la peinture ou du vernis autres que celles visées à la rubrique 08 01 19</t>
  </si>
  <si>
    <t>suspensions aqueuses contenant de la peinture ou du vernis autres que celles visees a la rubrique 08 01 19</t>
  </si>
  <si>
    <t>080120</t>
  </si>
  <si>
    <t>08 01 21*</t>
  </si>
  <si>
    <t>déchets de décapants de peintures ou vernis</t>
  </si>
  <si>
    <t>dechets de decapants de peintures ou vernis</t>
  </si>
  <si>
    <t>080121</t>
  </si>
  <si>
    <t>08 01 99</t>
  </si>
  <si>
    <t>080199</t>
  </si>
  <si>
    <t>08 02 01</t>
  </si>
  <si>
    <t>déchets de produits de revêtement en poudre</t>
  </si>
  <si>
    <t>08 02 déchets provenant de la FFDU d'autres produits de revêtement (y compris des matériaux céramiques)</t>
  </si>
  <si>
    <t>dechets de produits de revetement en poudre</t>
  </si>
  <si>
    <t>080201</t>
  </si>
  <si>
    <t>08 02 02</t>
  </si>
  <si>
    <t>boues aqueuses contenant des matériaux céramiques</t>
  </si>
  <si>
    <t>boues aqueuses contenant des materiaux ceramiques</t>
  </si>
  <si>
    <t>080202</t>
  </si>
  <si>
    <t>08 02 03</t>
  </si>
  <si>
    <t>suspensions aqueuses contenant des matériaux céramiques</t>
  </si>
  <si>
    <t>suspensions aqueuses contenant des materiaux ceramiques</t>
  </si>
  <si>
    <t>080203</t>
  </si>
  <si>
    <t>08 02 99</t>
  </si>
  <si>
    <t>080299</t>
  </si>
  <si>
    <t>08 03 07</t>
  </si>
  <si>
    <t>boues aqueuses contenant de l'encre</t>
  </si>
  <si>
    <t>08 03 déchets provenant de la FFDU d'encres d'impression</t>
  </si>
  <si>
    <t>080307</t>
  </si>
  <si>
    <t>08 03 08</t>
  </si>
  <si>
    <t>déchets liquides aqueux contenant de l'encre</t>
  </si>
  <si>
    <t>dechets liquides aqueux contenant de l'encre</t>
  </si>
  <si>
    <t>080308</t>
  </si>
  <si>
    <t>08 03 12*</t>
  </si>
  <si>
    <t>déchets d'encres contenant des substances dangereuses</t>
  </si>
  <si>
    <t>dechets d'encres contenant des substances dangereuses</t>
  </si>
  <si>
    <t>080312</t>
  </si>
  <si>
    <t>08 03 13</t>
  </si>
  <si>
    <t>déchets d'encres autres que ceux visés à la rubrique 08 03 12</t>
  </si>
  <si>
    <t>dechets d'encres autres que ceux vises a la rubrique 08 03 12</t>
  </si>
  <si>
    <t>080313</t>
  </si>
  <si>
    <t>08 03 14*</t>
  </si>
  <si>
    <t>boues d'encre contenant des substances dangereuses</t>
  </si>
  <si>
    <t>080314</t>
  </si>
  <si>
    <t>08 03 15</t>
  </si>
  <si>
    <t>boues d'encre autres que celles visées à la rubrique 08 03 14</t>
  </si>
  <si>
    <t>boues d'encre autres que celles visees a la rubrique 08 03 14</t>
  </si>
  <si>
    <t>080315</t>
  </si>
  <si>
    <t>08 03 16*</t>
  </si>
  <si>
    <t>déchets de solution de morsure</t>
  </si>
  <si>
    <t>dechets de solution de morsure</t>
  </si>
  <si>
    <t>080316</t>
  </si>
  <si>
    <t>08 03 17*</t>
  </si>
  <si>
    <t>déchets de toner d'impression contenant des substances dangereuses</t>
  </si>
  <si>
    <t>dechets de toner d'impression contenant des substances dangereuses</t>
  </si>
  <si>
    <t>080317</t>
  </si>
  <si>
    <t>08 03 18</t>
  </si>
  <si>
    <t>déchets de toner d'impression autres que ceux visés à la rubrique 08 03 17</t>
  </si>
  <si>
    <t>dechets de toner d'impression autres que ceux vises a la rubrique 08 03 17</t>
  </si>
  <si>
    <t>080318</t>
  </si>
  <si>
    <t>08 03 19*</t>
  </si>
  <si>
    <t>huiles dispersées</t>
  </si>
  <si>
    <t>huiles dispersees</t>
  </si>
  <si>
    <t>080319</t>
  </si>
  <si>
    <t>08 03 99</t>
  </si>
  <si>
    <t>080399</t>
  </si>
  <si>
    <t>08 04 09*</t>
  </si>
  <si>
    <t>déchets de colles et mastics contenant des solvants organiques ou d'autres substances dangereuses</t>
  </si>
  <si>
    <t>08 04 déchets provenant de la FFDU de colles et mastics (y compris produits d'étanchéité)</t>
  </si>
  <si>
    <t>dechets de colles et mastics contenant des solvants organiques ou d'autres substances dangereuses</t>
  </si>
  <si>
    <t>080409</t>
  </si>
  <si>
    <t>08 04 10</t>
  </si>
  <si>
    <t>déchets de colles et mastics autres que ceux visés à la rubrique 08 04 09</t>
  </si>
  <si>
    <t>dechets de colles et mastics autres que ceux vises a la rubrique 08 04 09</t>
  </si>
  <si>
    <t>080410</t>
  </si>
  <si>
    <t>08 04 11*</t>
  </si>
  <si>
    <t>boues de colles et mastics contenant des solvants organiques ou d'autres substances dangereuses</t>
  </si>
  <si>
    <t>080411</t>
  </si>
  <si>
    <t>08 04 12</t>
  </si>
  <si>
    <t>boues de colles et mastics autres que celles visées à la rubrique 08 04 11</t>
  </si>
  <si>
    <t>boues de colles et mastics autres que celles visees a la rubrique 08 04 11</t>
  </si>
  <si>
    <t>080412</t>
  </si>
  <si>
    <t>08 04 13*</t>
  </si>
  <si>
    <t>boues aqueuses contenant des colles ou mastics contenant des solvants organiques ou d'autres substances dangereuses</t>
  </si>
  <si>
    <t>080413</t>
  </si>
  <si>
    <t>08 04 14</t>
  </si>
  <si>
    <t>boues aqueuses contenant des colles et mastics autres que celles visées à la rubrique 08 04 13</t>
  </si>
  <si>
    <t>boues aqueuses contenant des colles et mastics autres que celles visees a la rubrique 08 04 13</t>
  </si>
  <si>
    <t>080414</t>
  </si>
  <si>
    <t>08 04 15*</t>
  </si>
  <si>
    <t>déchets liquides aqueux contenant des colles ou mastics contenant des solvants organiques ou d'autres substances dangereuses</t>
  </si>
  <si>
    <t>dechets liquides aqueux contenant des colles ou mastics contenant des solvants organiques ou d'autres substances dangereuses</t>
  </si>
  <si>
    <t>080415</t>
  </si>
  <si>
    <t>08 04 16</t>
  </si>
  <si>
    <t>déchets liquides aqueux contenant des colles ou mastics autres que ceux visés à la rubrique 08 04 15</t>
  </si>
  <si>
    <t>dechets liquides aqueux contenant des colles ou mastics autres que ceux vises a la rubrique 08 04 15</t>
  </si>
  <si>
    <t>080416</t>
  </si>
  <si>
    <t>08 04 17*</t>
  </si>
  <si>
    <t>huile de résine</t>
  </si>
  <si>
    <t>huile de resine</t>
  </si>
  <si>
    <t>080417</t>
  </si>
  <si>
    <t>08 04 99</t>
  </si>
  <si>
    <t>080499</t>
  </si>
  <si>
    <t>08 05 01*</t>
  </si>
  <si>
    <t>déchets d'isocyanates</t>
  </si>
  <si>
    <t>08 05 déchets non spécifiés ailleurs dans le chapitre 08</t>
  </si>
  <si>
    <t>dechets d'isocyanates</t>
  </si>
  <si>
    <t>080501</t>
  </si>
  <si>
    <t>09 01 01*</t>
  </si>
  <si>
    <t>bains de développement aqueux contenant un activateur</t>
  </si>
  <si>
    <t>09 01 déchets de l'industrie photographique</t>
  </si>
  <si>
    <t>09 Déchets provenant de l'industrie photographique</t>
  </si>
  <si>
    <t>bains de developpement aqueux contenant un activateur</t>
  </si>
  <si>
    <t>090101</t>
  </si>
  <si>
    <t>09 01 02*</t>
  </si>
  <si>
    <t>bains de développement aqueux pour plaques offset</t>
  </si>
  <si>
    <t>bains de developpement aqueux pour plaques offset</t>
  </si>
  <si>
    <t>090102</t>
  </si>
  <si>
    <t>09 01 03*</t>
  </si>
  <si>
    <t>bains de développement contenant des solvants</t>
  </si>
  <si>
    <t>bains de developpement contenant des solvants</t>
  </si>
  <si>
    <t>090103</t>
  </si>
  <si>
    <t>09 01 04*</t>
  </si>
  <si>
    <t>bains de fixation</t>
  </si>
  <si>
    <t>090104</t>
  </si>
  <si>
    <t>09 01 05*</t>
  </si>
  <si>
    <t>bains de blanchiment et bains de blanchiment/fixation</t>
  </si>
  <si>
    <t>090105</t>
  </si>
  <si>
    <t>09 01 06*</t>
  </si>
  <si>
    <t>déchets contenant de l'argent provenant du traitement in situ des déchets photographiques</t>
  </si>
  <si>
    <t>dechets contenant de l'argent provenant du traitement in situ des dechets photographiques</t>
  </si>
  <si>
    <t>090106</t>
  </si>
  <si>
    <t>09 01 07</t>
  </si>
  <si>
    <t>pellicules et papiers photographiques contenant de l'argent ou des composés de l'argent</t>
  </si>
  <si>
    <t>pellicules et papiers photographiques contenant de l'argent ou des composes de l'argent</t>
  </si>
  <si>
    <t>090107</t>
  </si>
  <si>
    <t>09 01 08</t>
  </si>
  <si>
    <t>pellicules et papiers photographiques sans argent ni composés de l'argent</t>
  </si>
  <si>
    <t>pellicules et papiers photographiques sans argent ni composes de l'argent</t>
  </si>
  <si>
    <t>090108</t>
  </si>
  <si>
    <t>09 01 10</t>
  </si>
  <si>
    <t>appareils photographiques à usage unique sans piles</t>
  </si>
  <si>
    <t>appareils photographiques a usage unique sans piles</t>
  </si>
  <si>
    <t>090110</t>
  </si>
  <si>
    <t>09 01 11*</t>
  </si>
  <si>
    <t>appareils photographiques à usage unique contenant des piles visées aux rubriques 16 06 01, 16 06 02 ou 16 06 03</t>
  </si>
  <si>
    <t>Libellé modifié le 9/11/2026</t>
  </si>
  <si>
    <t>09 01 11* appareils photographiques à usage unique contenant des piles visées aux rubriques 16 06 01 à 16 06 04, 16 06 07 à 16 06 11 ou 16 06 14</t>
  </si>
  <si>
    <t>appareils photographiques a usage unique contenant des piles visees aux rubriques 16 06 01, 16 06 02 ou 16 06 03 | appareils photographiques a usage unique contenant des piles visees aux rubriques 16 06 01 a 16 06 04, 16 06 07 a 16 06 11 ou 16 06 14</t>
  </si>
  <si>
    <t>090111</t>
  </si>
  <si>
    <t>09 01 12</t>
  </si>
  <si>
    <t>appareils photographiques à usage unique contenant des piles autres que ceux visés à la rubrique 09 01 11</t>
  </si>
  <si>
    <t>appareils photographiques a usage unique contenant des piles autres que ceux vises a la rubrique 09 01 11</t>
  </si>
  <si>
    <t>090112</t>
  </si>
  <si>
    <t>09 01 13*</t>
  </si>
  <si>
    <t>déchets liquides aqueux provenant de la récupération in situ de l'argent autres que ceux visés à la rubrique 09 01 06</t>
  </si>
  <si>
    <t>dechets liquides aqueux provenant de la recuperation in situ de l'argent autres que ceux vises a la rubrique 09 01 06</t>
  </si>
  <si>
    <t>090113</t>
  </si>
  <si>
    <t>09 01 99</t>
  </si>
  <si>
    <t>090199</t>
  </si>
  <si>
    <t>10 01 01</t>
  </si>
  <si>
    <t>mâchefers, scories et cendres sous chaudière (sauf cendres sous chaudière visées à la rubrique 10 01 04)</t>
  </si>
  <si>
    <t>10 01 déchets provenant de centrales électriques et autres installations de combustion (sauf chapitre 19)</t>
  </si>
  <si>
    <t>10 Déchets provenant de procédés thermiques</t>
  </si>
  <si>
    <t>machefers, scories et cendres sous chaudiere (sauf cendres sous chaudiere visees a la rubrique 10 01 04)</t>
  </si>
  <si>
    <t>100101</t>
  </si>
  <si>
    <t>10 01 02</t>
  </si>
  <si>
    <t>cendres volantes de charbon</t>
  </si>
  <si>
    <t>100102</t>
  </si>
  <si>
    <t>10 01 03</t>
  </si>
  <si>
    <t>cendres volantes de tourbe et de bois non traité</t>
  </si>
  <si>
    <t>cendres volantes de tourbe et de bois non traite</t>
  </si>
  <si>
    <t>100103</t>
  </si>
  <si>
    <t>10 01 04*</t>
  </si>
  <si>
    <t>cendres volantes et cendres sous chaudière d'hydrocarbures</t>
  </si>
  <si>
    <t>cendres volantes et cendres sous chaudiere d'hydrocarbures</t>
  </si>
  <si>
    <t>100104</t>
  </si>
  <si>
    <t>10 01 05</t>
  </si>
  <si>
    <t>déchets solides de réactions basées sur le calcium, provenant de la désulfuration des gaz de fumée</t>
  </si>
  <si>
    <t>dechets solides de reactions basees sur le calcium, provenant de la desulfuration des gaz de fumee</t>
  </si>
  <si>
    <t>100105</t>
  </si>
  <si>
    <t>10 01 07</t>
  </si>
  <si>
    <t>boues de réactions basées sur le calcium, provenant de la désulfuration des gaz de fumée</t>
  </si>
  <si>
    <t>boues de reactions basees sur le calcium, provenant de la desulfuration des gaz de fumee</t>
  </si>
  <si>
    <t>100107</t>
  </si>
  <si>
    <t>10 01 09*</t>
  </si>
  <si>
    <t>acide sulfurique</t>
  </si>
  <si>
    <t>100109</t>
  </si>
  <si>
    <t>10 01 13*</t>
  </si>
  <si>
    <t>cendres volantes provenant d'hydrocarbures émulsifiés employés comme combustibles</t>
  </si>
  <si>
    <t>cendres volantes provenant d'hydrocarbures emulsifies employes comme combustibles</t>
  </si>
  <si>
    <t>100113</t>
  </si>
  <si>
    <t>10 01 14*</t>
  </si>
  <si>
    <t>mâchefers, scories et cendres sous chaudière provenant de la coïncinération contenant des substances dangereuses</t>
  </si>
  <si>
    <t>machefers, scories et cendres sous chaudiere provenant de la coincineration contenant des substances dangereuses</t>
  </si>
  <si>
    <t>100114</t>
  </si>
  <si>
    <t>10 01 15</t>
  </si>
  <si>
    <t>mâchefers, scories et cendres sous chaudière provenant de la coïncinération autres que ceux visés à la rubrique 10 01 14</t>
  </si>
  <si>
    <t>machefers, scories et cendres sous chaudiere provenant de la coincineration autres que ceux vises a la rubrique 10 01 14</t>
  </si>
  <si>
    <t>100115</t>
  </si>
  <si>
    <t>10 01 16*</t>
  </si>
  <si>
    <t>cendres volantes provenant de la coïncinération contenant des substances dangereuses</t>
  </si>
  <si>
    <t>cendres volantes provenant de la coincineration contenant des substances dangereuses</t>
  </si>
  <si>
    <t>100116</t>
  </si>
  <si>
    <t>10 01 17</t>
  </si>
  <si>
    <t>cendres volantes provenant de la coïncinération autres que celles visées à la rubrique 10 01 16</t>
  </si>
  <si>
    <t>cendres volantes provenant de la coincineration autres que celles visees a la rubrique 10 01 16</t>
  </si>
  <si>
    <t>100117</t>
  </si>
  <si>
    <t>10 01 18*</t>
  </si>
  <si>
    <t>déchets provenant de l'épuration des gaz contenant des substances dangereuses</t>
  </si>
  <si>
    <t>dechets provenant de l'epuration des gaz contenant des substances dangereuses</t>
  </si>
  <si>
    <t>100118</t>
  </si>
  <si>
    <t>10 01 19</t>
  </si>
  <si>
    <t>déchets provenant de l'épuration des gaz autres que ceux visés aux rubriques 10 01 05, 10 01 07 et 10 01 18</t>
  </si>
  <si>
    <t>dechets provenant de l'epuration des gaz autres que ceux vises aux rubriques 10 01 05, 10 01 07 et 10 01 18</t>
  </si>
  <si>
    <t>100119</t>
  </si>
  <si>
    <t>10 01 20*</t>
  </si>
  <si>
    <t>100120</t>
  </si>
  <si>
    <t>10 01 21</t>
  </si>
  <si>
    <t>boues provenant du traitement in situ des effluents autres que celles visées à la rubrique 10 01 20</t>
  </si>
  <si>
    <t>boues provenant du traitement in situ des effluents autres que celles visees a la rubrique 10 01 20</t>
  </si>
  <si>
    <t>100121</t>
  </si>
  <si>
    <t>10 01 22*</t>
  </si>
  <si>
    <t>boues aqueuses provenant du nettoyage des chaudières contenant des substances dangereuses</t>
  </si>
  <si>
    <t>boues aqueuses provenant du nettoyage des chaudieres contenant des substances dangereuses</t>
  </si>
  <si>
    <t>100122</t>
  </si>
  <si>
    <t>10 01 23</t>
  </si>
  <si>
    <t>boues aqueuses provenant du nettoyage des chaudières autres que celles visées à la rubrique 10 01 22</t>
  </si>
  <si>
    <t>boues aqueuses provenant du nettoyage des chaudieres autres que celles visees a la rubrique 10 01 22</t>
  </si>
  <si>
    <t>100123</t>
  </si>
  <si>
    <t>10 01 24</t>
  </si>
  <si>
    <t>sables provenant de lits fluidisés</t>
  </si>
  <si>
    <t>sables provenant de lits fluidises</t>
  </si>
  <si>
    <t>100124</t>
  </si>
  <si>
    <t>10 01 25</t>
  </si>
  <si>
    <t>déchets provenant du stockage et de la préparation des combustibles des centrales à charbon</t>
  </si>
  <si>
    <t>dechets provenant du stockage et de la preparation des combustibles des centrales a charbon</t>
  </si>
  <si>
    <t>100125</t>
  </si>
  <si>
    <t>10 01 26</t>
  </si>
  <si>
    <t>déchets provenant de l'épuration des eaux de refroidissement</t>
  </si>
  <si>
    <t>dechets provenant de l'epuration des eaux de refroidissement</t>
  </si>
  <si>
    <t>100126</t>
  </si>
  <si>
    <t>10 01 99</t>
  </si>
  <si>
    <t>100199</t>
  </si>
  <si>
    <t>10 02 01</t>
  </si>
  <si>
    <t>déchets de laitiers de hauts fourneaux et d'aciéries</t>
  </si>
  <si>
    <t>10 02 déchets provenant de l'industrie du fer et de l'acier</t>
  </si>
  <si>
    <t>dechets de laitiers de hauts fourneaux et d'acieries</t>
  </si>
  <si>
    <t>100201</t>
  </si>
  <si>
    <t>10 02 02</t>
  </si>
  <si>
    <t>laitiers non traités</t>
  </si>
  <si>
    <t>laitiers non traites</t>
  </si>
  <si>
    <t>100202</t>
  </si>
  <si>
    <t>10 02 07*</t>
  </si>
  <si>
    <t>déchets solides provenant de l'épuration des fumées contenant des substances dangereuses</t>
  </si>
  <si>
    <t>dechets solides provenant de l'epuration des fumees contenant des substances dangereuses</t>
  </si>
  <si>
    <t>100207</t>
  </si>
  <si>
    <t>10 02 08</t>
  </si>
  <si>
    <t>déchets solides provenant de l'épuration des fumées autres que ceux visés à la rubrique 10 02 07</t>
  </si>
  <si>
    <t>dechets solides provenant de l'epuration des fumees autres que ceux vises a la rubrique 10 02 07</t>
  </si>
  <si>
    <t>100208</t>
  </si>
  <si>
    <t>10 02 10</t>
  </si>
  <si>
    <t>battitures de laminoir</t>
  </si>
  <si>
    <t>100210</t>
  </si>
  <si>
    <t>10 02 11*</t>
  </si>
  <si>
    <t>déchets provenant de l'épuration des eaux de refroidissement contenant des hydrocarbures</t>
  </si>
  <si>
    <t>dechets provenant de l'epuration des eaux de refroidissement contenant des hydrocarbures</t>
  </si>
  <si>
    <t>100211</t>
  </si>
  <si>
    <t>10 02 12</t>
  </si>
  <si>
    <t>déchets provenant de l'épuration des eaux de refroidissement autres que ceux visés à la rubrique 10 02 11</t>
  </si>
  <si>
    <t>dechets provenant de l'epuration des eaux de refroidissement autres que ceux vises a la rubrique 10 02 11</t>
  </si>
  <si>
    <t>100212</t>
  </si>
  <si>
    <t>10 02 13*</t>
  </si>
  <si>
    <t>boues et gâteaux de filtration provenant de l'épuration des fumées contenant des substances dangereuses</t>
  </si>
  <si>
    <t>boues et gateaux de filtration provenant de l'epuration des fumees contenant des substances dangereuses</t>
  </si>
  <si>
    <t>100213</t>
  </si>
  <si>
    <t>10 02 14</t>
  </si>
  <si>
    <t>boues et gâteaux de filtration provenant de l'épuration des fumées autres que ceux visés à la rubrique 10 02 13</t>
  </si>
  <si>
    <t>boues et gateaux de filtration provenant de l'epuration des fumees autres que ceux vises a la rubrique 10 02 13</t>
  </si>
  <si>
    <t>100214</t>
  </si>
  <si>
    <t>10 02 15</t>
  </si>
  <si>
    <t>autres boues et gâteaux de filtration</t>
  </si>
  <si>
    <t>autres boues et gateaux de filtration</t>
  </si>
  <si>
    <t>100215</t>
  </si>
  <si>
    <t>10 02 99</t>
  </si>
  <si>
    <t>100299</t>
  </si>
  <si>
    <t>10 03 02</t>
  </si>
  <si>
    <t>déchets d'anodes</t>
  </si>
  <si>
    <t>10 03 déchets de la pyrométallurgie de l'aluminium</t>
  </si>
  <si>
    <t>dechets d'anodes</t>
  </si>
  <si>
    <t>100302</t>
  </si>
  <si>
    <t>10 03 04*</t>
  </si>
  <si>
    <t>scories provenant de la production primaire</t>
  </si>
  <si>
    <t>100304</t>
  </si>
  <si>
    <t>10 03 05</t>
  </si>
  <si>
    <t>déchets d'alumine</t>
  </si>
  <si>
    <t>dechets d'alumine</t>
  </si>
  <si>
    <t>100305</t>
  </si>
  <si>
    <t>10 03 08*</t>
  </si>
  <si>
    <t>scories salées de seconde fusion</t>
  </si>
  <si>
    <t>scories salees de seconde fusion</t>
  </si>
  <si>
    <t>100308</t>
  </si>
  <si>
    <t>10 03 09*</t>
  </si>
  <si>
    <t>crasses noires de seconde fusion</t>
  </si>
  <si>
    <t>100309</t>
  </si>
  <si>
    <t>10 03 15*</t>
  </si>
  <si>
    <t>écumes inflammables ou émettant, au contact de l'eau, des gaz inflammables en quantités dangereuses</t>
  </si>
  <si>
    <t>ecumes inflammables ou emettant, au contact de l'eau, des gaz inflammables en quantites dangereuses</t>
  </si>
  <si>
    <t>100315</t>
  </si>
  <si>
    <t>10 03 16</t>
  </si>
  <si>
    <t>écumes autres que celles visées à la rubrique 10 03 15</t>
  </si>
  <si>
    <t>ecumes autres que celles visees a la rubrique 10 03 15</t>
  </si>
  <si>
    <t>100316</t>
  </si>
  <si>
    <t>10 03 17*</t>
  </si>
  <si>
    <t>déchets goudronnés provenant de la fabrication des anodes</t>
  </si>
  <si>
    <t>dechets goudronnes provenant de la fabrication des anodes</t>
  </si>
  <si>
    <t>100317</t>
  </si>
  <si>
    <t>10 03 18</t>
  </si>
  <si>
    <t>déchets carbonés provenant de la fabrication des anodes autres que ceux visés à la rubrique 10 03 17</t>
  </si>
  <si>
    <t>dechets carbones provenant de la fabrication des anodes autres que ceux vises a la rubrique 10 03 17</t>
  </si>
  <si>
    <t>100318</t>
  </si>
  <si>
    <t>10 03 19*</t>
  </si>
  <si>
    <t>poussières de filtration des fumées contenant des substances dangereuses</t>
  </si>
  <si>
    <t>poussieres de filtration des fumees contenant des substances dangereuses</t>
  </si>
  <si>
    <t>100319</t>
  </si>
  <si>
    <t>10 03 20</t>
  </si>
  <si>
    <t>poussières de filtration des fumées autres que celles visées à la rubrique 10 03 19</t>
  </si>
  <si>
    <t>poussieres de filtration des fumees autres que celles visees a la rubrique 10 03 19</t>
  </si>
  <si>
    <t>100320</t>
  </si>
  <si>
    <t>10 03 21*</t>
  </si>
  <si>
    <t>autres fines et poussières (y compris fines de broyage de crasses) contenant des substances dangereuses</t>
  </si>
  <si>
    <t>autres fines et poussieres (y compris fines de broyage de crasses) contenant des substances dangereuses</t>
  </si>
  <si>
    <t>100321</t>
  </si>
  <si>
    <t>10 03 22</t>
  </si>
  <si>
    <t>autres fines et poussières (y compris fines de broyage de crasses) autres que celles visées à la rubrique 10 03 21</t>
  </si>
  <si>
    <t>autres fines et poussieres (y compris fines de broyage de crasses) autres que celles visees a la rubrique 10 03 21</t>
  </si>
  <si>
    <t>100322</t>
  </si>
  <si>
    <t>10 03 23*</t>
  </si>
  <si>
    <t>100323</t>
  </si>
  <si>
    <t>10 03 24</t>
  </si>
  <si>
    <t>déchets solides provenant de l'épuration des fumées autres que ceux visés à la rubrique 10 03 23</t>
  </si>
  <si>
    <t>dechets solides provenant de l'epuration des fumees autres que ceux vises a la rubrique 10 03 23</t>
  </si>
  <si>
    <t>100324</t>
  </si>
  <si>
    <t>10 03 25*</t>
  </si>
  <si>
    <t>100325</t>
  </si>
  <si>
    <t>10 03 26</t>
  </si>
  <si>
    <t>boues et gâteaux de filtration provenant de l'épuration des fumées autres que ceux visés à la rubrique 10 03 25</t>
  </si>
  <si>
    <t>boues et gateaux de filtration provenant de l'epuration des fumees autres que ceux vises a la rubrique 10 03 25</t>
  </si>
  <si>
    <t>100326</t>
  </si>
  <si>
    <t>10 03 27*</t>
  </si>
  <si>
    <t>100327</t>
  </si>
  <si>
    <t>10 03 28</t>
  </si>
  <si>
    <t>déchets provenant de l'épuration des eaux de refroidissement autres que ceux visés à la rubrique 10 03 27</t>
  </si>
  <si>
    <t>dechets provenant de l'epuration des eaux de refroidissement autres que ceux vises a la rubrique 10 03 27</t>
  </si>
  <si>
    <t>100328</t>
  </si>
  <si>
    <t>10 03 29*</t>
  </si>
  <si>
    <t>déchets provenant du traitement des scories salées et du traitement des crasses noires contenant des substances dangereuses</t>
  </si>
  <si>
    <t>dechets provenant du traitement des scories salees et du traitement des crasses noires contenant des substances dangereuses</t>
  </si>
  <si>
    <t>100329</t>
  </si>
  <si>
    <t>10 03 30</t>
  </si>
  <si>
    <t>déchets provenant du traitement des scories salées et du traitement des crasses noires autres que ceux visés à la rubrique 10 03 29</t>
  </si>
  <si>
    <t>dechets provenant du traitement des scories salees et du traitement des crasses noires autres que ceux vises a la rubrique 10 03 29</t>
  </si>
  <si>
    <t>100330</t>
  </si>
  <si>
    <t>10 03 99</t>
  </si>
  <si>
    <t>100399</t>
  </si>
  <si>
    <t>10 04 01*</t>
  </si>
  <si>
    <t>scories provenant de la production primaire et secondaire</t>
  </si>
  <si>
    <t>10 04 déchets provenant de la pyrométallurgie du plomb</t>
  </si>
  <si>
    <t>100401</t>
  </si>
  <si>
    <t>10 04 02*</t>
  </si>
  <si>
    <t>crasses et écumes provenant de la production primaire et secondaire</t>
  </si>
  <si>
    <t>crasses et ecumes provenant de la production primaire et secondaire</t>
  </si>
  <si>
    <t>100402</t>
  </si>
  <si>
    <t>10 04 03*</t>
  </si>
  <si>
    <t>arséniate de calcium</t>
  </si>
  <si>
    <t>arseniate de calcium</t>
  </si>
  <si>
    <t>100403</t>
  </si>
  <si>
    <t>10 04 04*</t>
  </si>
  <si>
    <t>poussières de filtration des fumées</t>
  </si>
  <si>
    <t>poussieres de filtration des fumees</t>
  </si>
  <si>
    <t>100404</t>
  </si>
  <si>
    <t>10 04 05*</t>
  </si>
  <si>
    <t>autres fines et poussières</t>
  </si>
  <si>
    <t>autres fines et poussieres</t>
  </si>
  <si>
    <t>100405</t>
  </si>
  <si>
    <t>10 04 06*</t>
  </si>
  <si>
    <t>déchets solides provenant de l'épuration des fumées</t>
  </si>
  <si>
    <t>dechets solides provenant de l'epuration des fumees</t>
  </si>
  <si>
    <t>100406</t>
  </si>
  <si>
    <t>10 04 07*</t>
  </si>
  <si>
    <t>boues et gâteaux de filtration provenant de l'épuration des fumées</t>
  </si>
  <si>
    <t>boues et gateaux de filtration provenant de l'epuration des fumees</t>
  </si>
  <si>
    <t>100407</t>
  </si>
  <si>
    <t>10 04 09*</t>
  </si>
  <si>
    <t>100409</t>
  </si>
  <si>
    <t>10 04 10</t>
  </si>
  <si>
    <t>déchets provenant de l'épuration des eaux de refroidissement autres que ceux visés à la rubrique 10 04 09</t>
  </si>
  <si>
    <t>dechets provenant de l'epuration des eaux de refroidissement autres que ceux vises a la rubrique 10 04 09</t>
  </si>
  <si>
    <t>100410</t>
  </si>
  <si>
    <t>10 04 99</t>
  </si>
  <si>
    <t>100499</t>
  </si>
  <si>
    <t>10 05 01</t>
  </si>
  <si>
    <t>10 05 déchets provenant de la pyrométallurgie du zinc</t>
  </si>
  <si>
    <t>100501</t>
  </si>
  <si>
    <t>10 05 03*</t>
  </si>
  <si>
    <t>100503</t>
  </si>
  <si>
    <t>10 05 04</t>
  </si>
  <si>
    <t>100504</t>
  </si>
  <si>
    <t>10 05 05*</t>
  </si>
  <si>
    <t>100505</t>
  </si>
  <si>
    <t>10 05 06*</t>
  </si>
  <si>
    <t>100506</t>
  </si>
  <si>
    <t>10 05 08*</t>
  </si>
  <si>
    <t>100508</t>
  </si>
  <si>
    <t>10 05 09</t>
  </si>
  <si>
    <t>déchets provenant de l'épuration des eaux de refroidissement autres que ceux visés à la rubrique 10 05 08</t>
  </si>
  <si>
    <t>dechets provenant de l'epuration des eaux de refroidissement autres que ceux vises a la rubrique 10 05 08</t>
  </si>
  <si>
    <t>100509</t>
  </si>
  <si>
    <t>10 05 10*</t>
  </si>
  <si>
    <t>crasses et écumes inflammables ou émettant, au contact de l'eau, des gaz inflammables en quantités dangereuses</t>
  </si>
  <si>
    <t>crasses et ecumes inflammables ou emettant, au contact de l'eau, des gaz inflammables en quantites dangereuses</t>
  </si>
  <si>
    <t>100510</t>
  </si>
  <si>
    <t>10 05 11</t>
  </si>
  <si>
    <t>crasses et écumes autres que celles visées à la rubrique 10 05 10</t>
  </si>
  <si>
    <t>crasses et ecumes autres que celles visees a la rubrique 10 05 10</t>
  </si>
  <si>
    <t>100511</t>
  </si>
  <si>
    <t>10 05 99</t>
  </si>
  <si>
    <t>100599</t>
  </si>
  <si>
    <t>10 06 01</t>
  </si>
  <si>
    <t>10 06 déchets provenant de la pyrométallurgie du cuivre</t>
  </si>
  <si>
    <t>100601</t>
  </si>
  <si>
    <t>10 06 02</t>
  </si>
  <si>
    <t>100602</t>
  </si>
  <si>
    <t>10 06 03*</t>
  </si>
  <si>
    <t>100603</t>
  </si>
  <si>
    <t>10 06 04</t>
  </si>
  <si>
    <t>100604</t>
  </si>
  <si>
    <t>10 06 06*</t>
  </si>
  <si>
    <t>100606</t>
  </si>
  <si>
    <t>10 06 07*</t>
  </si>
  <si>
    <t>100607</t>
  </si>
  <si>
    <t>10 06 09*</t>
  </si>
  <si>
    <t>100609</t>
  </si>
  <si>
    <t>10 06 10</t>
  </si>
  <si>
    <t>déchets provenant de l'épuration des eaux de refroidissement autres que ceux visés à la rubrique 10 06 09</t>
  </si>
  <si>
    <t>dechets provenant de l'epuration des eaux de refroidissement autres que ceux vises a la rubrique 10 06 09</t>
  </si>
  <si>
    <t>100610</t>
  </si>
  <si>
    <t>10 06 99</t>
  </si>
  <si>
    <t>100699</t>
  </si>
  <si>
    <t>10 07 01</t>
  </si>
  <si>
    <t>10 07 déchets provenant de la pyrométallurgie de l'argent, de l'or et du platine</t>
  </si>
  <si>
    <t>100701</t>
  </si>
  <si>
    <t>10 07 02</t>
  </si>
  <si>
    <t>100702</t>
  </si>
  <si>
    <t>10 07 03</t>
  </si>
  <si>
    <t>100703</t>
  </si>
  <si>
    <t>10 07 04</t>
  </si>
  <si>
    <t>100704</t>
  </si>
  <si>
    <t>10 07 05</t>
  </si>
  <si>
    <t>100705</t>
  </si>
  <si>
    <t>10 07 07*</t>
  </si>
  <si>
    <t>100707</t>
  </si>
  <si>
    <t>10 07 08</t>
  </si>
  <si>
    <t>déchets provenant de l'épuration des eaux de refroidissement autres que ceux visés à la rubrique 10 07 07</t>
  </si>
  <si>
    <t>dechets provenant de l'epuration des eaux de refroidissement autres que ceux vises a la rubrique 10 07 07</t>
  </si>
  <si>
    <t>100708</t>
  </si>
  <si>
    <t>10 07 99</t>
  </si>
  <si>
    <t>100799</t>
  </si>
  <si>
    <t>10 08 04</t>
  </si>
  <si>
    <t>fines et poussières</t>
  </si>
  <si>
    <t>10 08 déchets provenant de la pyrométallurgie d'autres métaux non ferreux</t>
  </si>
  <si>
    <t>fines et poussieres</t>
  </si>
  <si>
    <t>100804</t>
  </si>
  <si>
    <t>10 08 08*</t>
  </si>
  <si>
    <t>scories salées provenant de la production primaire et secondaire</t>
  </si>
  <si>
    <t>scories salees provenant de la production primaire et secondaire</t>
  </si>
  <si>
    <t>100808</t>
  </si>
  <si>
    <t>10 08 09</t>
  </si>
  <si>
    <t>autres scories</t>
  </si>
  <si>
    <t>100809</t>
  </si>
  <si>
    <t>10 08 10*</t>
  </si>
  <si>
    <t>100810</t>
  </si>
  <si>
    <t>10 08 11</t>
  </si>
  <si>
    <t>crasses et écumes autres que celles visées à la rubrique 10 08 10</t>
  </si>
  <si>
    <t>crasses et ecumes autres que celles visees a la rubrique 10 08 10</t>
  </si>
  <si>
    <t>100811</t>
  </si>
  <si>
    <t>10 08 12*</t>
  </si>
  <si>
    <t>100812</t>
  </si>
  <si>
    <t>10 08 13</t>
  </si>
  <si>
    <t>déchets carbonés provenant de la fabrication des anodes autres que ceux visés à la rubrique 10 08 12</t>
  </si>
  <si>
    <t>dechets carbones provenant de la fabrication des anodes autres que ceux vises a la rubrique 10 08 12</t>
  </si>
  <si>
    <t>100813</t>
  </si>
  <si>
    <t>10 08 14</t>
  </si>
  <si>
    <t>100814</t>
  </si>
  <si>
    <t>10 08 15*</t>
  </si>
  <si>
    <t>100815</t>
  </si>
  <si>
    <t>10 08 16</t>
  </si>
  <si>
    <t>poussières de filtration des fumées autres que celles visées à la rubrique 10 08 15</t>
  </si>
  <si>
    <t>poussieres de filtration des fumees autres que celles visees a la rubrique 10 08 15</t>
  </si>
  <si>
    <t>100816</t>
  </si>
  <si>
    <t>10 08 17*</t>
  </si>
  <si>
    <t>100817</t>
  </si>
  <si>
    <t>10 08 18</t>
  </si>
  <si>
    <t>boues et gâteaux de filtration provenant de l'épuration des fumées autres que ceux visés à la rubrique 10 08 17</t>
  </si>
  <si>
    <t>boues et gateaux de filtration provenant de l'epuration des fumees autres que ceux vises a la rubrique 10 08 17</t>
  </si>
  <si>
    <t>100818</t>
  </si>
  <si>
    <t>10 08 19*</t>
  </si>
  <si>
    <t>100819</t>
  </si>
  <si>
    <t>10 08 20</t>
  </si>
  <si>
    <t>déchets provenant de l'épuration des eaux de refroidissement autres que ceux visés à la rubrique 10 08 19</t>
  </si>
  <si>
    <t>dechets provenant de l'epuration des eaux de refroidissement autres que ceux vises a la rubrique 10 08 19</t>
  </si>
  <si>
    <t>100820</t>
  </si>
  <si>
    <t>10 08 21*</t>
  </si>
  <si>
    <t>scories provenant du recyclage de déchets de batteries au lithium contenant des substances dangereuses</t>
  </si>
  <si>
    <t>Nouveau code au 9/11/2026</t>
  </si>
  <si>
    <t>scories provenant du recyclage de dechets de batteries au lithium contenant des substances dangereuses | piles accumulateurs</t>
  </si>
  <si>
    <t>100821</t>
  </si>
  <si>
    <t>10 08 22</t>
  </si>
  <si>
    <t>scories provenant du recyclage de déchets de batteries au lithium autres que celles visées à la rubrique 10 08 21</t>
  </si>
  <si>
    <t>scories provenant du recyclage de dechets de batteries au lithium autres que celles visees a la rubrique 10 08 21 | piles accumulateurs</t>
  </si>
  <si>
    <t>100822</t>
  </si>
  <si>
    <t>10 08 23*</t>
  </si>
  <si>
    <t>scories provenant du recyclage de déchets de batteries au nickel contenant des substances dangereuses</t>
  </si>
  <si>
    <t>scories provenant du recyclage de dechets de batteries au nickel contenant des substances dangereuses | piles accumulateurs</t>
  </si>
  <si>
    <t>100823</t>
  </si>
  <si>
    <t>10 08 24</t>
  </si>
  <si>
    <t>scories provenant du recyclage de déchets de batteries au nickel autres que celles visées à la rubrique 10 08 23</t>
  </si>
  <si>
    <t>scories provenant du recyclage de dechets de batteries au nickel autres que celles visees a la rubrique 10 08 23 | piles accumulateurs</t>
  </si>
  <si>
    <t>100824</t>
  </si>
  <si>
    <t>10 08 25*</t>
  </si>
  <si>
    <t>scories provenant du recyclage d’autres déchets de batteries contenant des substances dangereuses, sauf rubriques 10 04 01, 10 08 21 et 10 08 23</t>
  </si>
  <si>
    <t>scories provenant du recyclage d'autres dechets de batteries contenant des substances dangereuses, sauf rubriques 10 04 01, 10 08 21 et 10 08 23 | piles accumulateurs</t>
  </si>
  <si>
    <t>100825</t>
  </si>
  <si>
    <t>10 08 26</t>
  </si>
  <si>
    <t>scories provenant du recyclage d’autres déchets de batteries autres que celles visées à la rubrique 10 08 25</t>
  </si>
  <si>
    <t>scories provenant du recyclage d'autres dechets de batteries autres que celles visees a la rubrique 10 08 25 | piles accumulateurs</t>
  </si>
  <si>
    <t>100826</t>
  </si>
  <si>
    <t>10 08 99</t>
  </si>
  <si>
    <t>100899</t>
  </si>
  <si>
    <t>10 09 03</t>
  </si>
  <si>
    <t>laitiers de four de fonderie</t>
  </si>
  <si>
    <t>10 09 déchets de fonderie de métaux ferreux</t>
  </si>
  <si>
    <t>100903</t>
  </si>
  <si>
    <t>10 09 05*</t>
  </si>
  <si>
    <t>noyaux et moules de fonderie n'ayant pas subi la coulée contenant des substances dangereuses</t>
  </si>
  <si>
    <t>noyaux et moules de fonderie n'ayant pas subi la coulee contenant des substances dangereuses</t>
  </si>
  <si>
    <t>100905</t>
  </si>
  <si>
    <t>10 09 06</t>
  </si>
  <si>
    <t>noyaux et moules de fonderie n'ayant pas subi la coulée autres que ceux visés à la rubrique 10 09 05</t>
  </si>
  <si>
    <t>noyaux et moules de fonderie n'ayant pas subi la coulee autres que ceux vises a la rubrique 10 09 05</t>
  </si>
  <si>
    <t>100906</t>
  </si>
  <si>
    <t>10 09 07*</t>
  </si>
  <si>
    <t>noyaux et moules de fonderie ayant subi la coulée contenant des substances dangereuses</t>
  </si>
  <si>
    <t>noyaux et moules de fonderie ayant subi la coulee contenant des substances dangereuses</t>
  </si>
  <si>
    <t>100907</t>
  </si>
  <si>
    <t>10 09 08</t>
  </si>
  <si>
    <t>noyaux et moules de fonderie ayant subi la coulée autres que ceux visés à la rubrique 10 09 07</t>
  </si>
  <si>
    <t>noyaux et moules de fonderie ayant subi la coulee autres que ceux vises a la rubrique 10 09 07</t>
  </si>
  <si>
    <t>100908</t>
  </si>
  <si>
    <t>10 09 09*</t>
  </si>
  <si>
    <t>100909</t>
  </si>
  <si>
    <t>10 09 10</t>
  </si>
  <si>
    <t>poussières de filtration des fumées autres que celles visées à la rubrique 10 09 09</t>
  </si>
  <si>
    <t>poussieres de filtration des fumees autres que celles visees a la rubrique 10 09 09</t>
  </si>
  <si>
    <t>100910</t>
  </si>
  <si>
    <t>10 09 11*</t>
  </si>
  <si>
    <t>autres fines contenant des substances dangereuses</t>
  </si>
  <si>
    <t>100911</t>
  </si>
  <si>
    <t>10 09 12</t>
  </si>
  <si>
    <t>autres fines non visées à la rubrique 10 09 11</t>
  </si>
  <si>
    <t>autres fines non visees a la rubrique 10 09 11</t>
  </si>
  <si>
    <t>100912</t>
  </si>
  <si>
    <t>10 09 13*</t>
  </si>
  <si>
    <t>déchets de liants contenant des substances dangereuses</t>
  </si>
  <si>
    <t>dechets de liants contenant des substances dangereuses</t>
  </si>
  <si>
    <t>100913</t>
  </si>
  <si>
    <t>10 09 14</t>
  </si>
  <si>
    <t>déchets de liants autres que ceux visés à la rubrique 10 09 13</t>
  </si>
  <si>
    <t>dechets de liants autres que ceux vises a la rubrique 10 09 13</t>
  </si>
  <si>
    <t>100914</t>
  </si>
  <si>
    <t>10 09 15*</t>
  </si>
  <si>
    <t>révélateur de criques usagé contenant des substances dangereuses</t>
  </si>
  <si>
    <t>revelateur de criques usage contenant des substances dangereuses</t>
  </si>
  <si>
    <t>100915</t>
  </si>
  <si>
    <t>10 09 16</t>
  </si>
  <si>
    <t>révélateur de criques usagé autre que celui visé à la rubrique 10 09 15</t>
  </si>
  <si>
    <t>revelateur de criques usage autre que celui vise a la rubrique 10 09 15</t>
  </si>
  <si>
    <t>100916</t>
  </si>
  <si>
    <t>10 09 99</t>
  </si>
  <si>
    <t>100999</t>
  </si>
  <si>
    <t>10 10 03</t>
  </si>
  <si>
    <t>10 10 déchets de fonderie de métaux non ferreux</t>
  </si>
  <si>
    <t>101003</t>
  </si>
  <si>
    <t>10 10 05*</t>
  </si>
  <si>
    <t>101005</t>
  </si>
  <si>
    <t>10 10 06</t>
  </si>
  <si>
    <t>noyaux et moules de fonderie n'ayant pas subi la coulée autres que ceux visés à la rubrique 10 10 05</t>
  </si>
  <si>
    <t>noyaux et moules de fonderie n'ayant pas subi la coulee autres que ceux vises a la rubrique 10 10 05</t>
  </si>
  <si>
    <t>101006</t>
  </si>
  <si>
    <t>10 10 07*</t>
  </si>
  <si>
    <t>101007</t>
  </si>
  <si>
    <t>10 10 08</t>
  </si>
  <si>
    <t>noyaux et moules de fonderie ayant subi la coulée autres que ceux visés à la rubrique 10 10 07</t>
  </si>
  <si>
    <t>noyaux et moules de fonderie ayant subi la coulee autres que ceux vises a la rubrique 10 10 07</t>
  </si>
  <si>
    <t>101008</t>
  </si>
  <si>
    <t>10 10 09*</t>
  </si>
  <si>
    <t>101009</t>
  </si>
  <si>
    <t>10 10 10</t>
  </si>
  <si>
    <t>poussières de filtration des fumées autres que celles visées à la rubrique 10 10 09</t>
  </si>
  <si>
    <t>poussieres de filtration des fumees autres que celles visees a la rubrique 10 10 09</t>
  </si>
  <si>
    <t>101010</t>
  </si>
  <si>
    <t>10 10 11*</t>
  </si>
  <si>
    <t>101011</t>
  </si>
  <si>
    <t>10 10 12</t>
  </si>
  <si>
    <t>autres fines non visées à la rubrique 10 10 11</t>
  </si>
  <si>
    <t>autres fines non visees a la rubrique 10 10 11</t>
  </si>
  <si>
    <t>101012</t>
  </si>
  <si>
    <t>10 10 13*</t>
  </si>
  <si>
    <t>101013</t>
  </si>
  <si>
    <t>10 10 14</t>
  </si>
  <si>
    <t>déchets de liants autres que ceux visés à la rubrique 10 10 13</t>
  </si>
  <si>
    <t>dechets de liants autres que ceux vises a la rubrique 10 10 13</t>
  </si>
  <si>
    <t>101014</t>
  </si>
  <si>
    <t>10 10 15*</t>
  </si>
  <si>
    <t>101015</t>
  </si>
  <si>
    <t>10 10 16</t>
  </si>
  <si>
    <t>révélateur de criques usagé autre que celui visé à la rubrique 10 10 15</t>
  </si>
  <si>
    <t>revelateur de criques usage autre que celui vise a la rubrique 10 10 15</t>
  </si>
  <si>
    <t>101016</t>
  </si>
  <si>
    <t>10 10 99</t>
  </si>
  <si>
    <t>101099</t>
  </si>
  <si>
    <t>10 11 03</t>
  </si>
  <si>
    <t>déchets de matériaux à base de fibre de verre</t>
  </si>
  <si>
    <t>10 11 déchets provenant de la fabrication du verre et des produits verriers</t>
  </si>
  <si>
    <t>dechets de materiaux a base de fibre de verre</t>
  </si>
  <si>
    <t>101103</t>
  </si>
  <si>
    <t>10 11 05</t>
  </si>
  <si>
    <t>101105</t>
  </si>
  <si>
    <t>10 11 09*</t>
  </si>
  <si>
    <t>déchets de préparation avant cuisson contenant des substances dangereuses</t>
  </si>
  <si>
    <t>dechets de preparation avant cuisson contenant des substances dangereuses</t>
  </si>
  <si>
    <t>101109</t>
  </si>
  <si>
    <t>10 11 10</t>
  </si>
  <si>
    <t>déchets de préparation avant cuisson autres que ceux visés à la rubrique 10 11 09</t>
  </si>
  <si>
    <t>dechets de preparation avant cuisson autres que ceux vises a la rubrique 10 11 09</t>
  </si>
  <si>
    <t>101110</t>
  </si>
  <si>
    <t>10 11 11*</t>
  </si>
  <si>
    <t>petites particules de déchets de verre et poudre de verre contenant des métaux lourds (par exemple tubes cathodiques)</t>
  </si>
  <si>
    <t>petites particules de dechets de verre et poudre de verre contenant des metaux lourds (par exemple tubes cathodiques)</t>
  </si>
  <si>
    <t>101111</t>
  </si>
  <si>
    <t>10 11 12</t>
  </si>
  <si>
    <t>déchets de verre autres que ceux visés à la rubrique 10 11 11</t>
  </si>
  <si>
    <t>dechets de verre autres que ceux vises a la rubrique 10 11 11</t>
  </si>
  <si>
    <t>101112</t>
  </si>
  <si>
    <t>10 11 13*</t>
  </si>
  <si>
    <t>boues de polissage et de meulage du verre contenant des substances dangereuses</t>
  </si>
  <si>
    <t>101113</t>
  </si>
  <si>
    <t>10 11 14</t>
  </si>
  <si>
    <t>boues de polissage et de meulage du verre autres que celles visées à la rubrique 10 11 13</t>
  </si>
  <si>
    <t>boues de polissage et de meulage du verre autres que celles visees a la rubrique 10 11 13</t>
  </si>
  <si>
    <t>101114</t>
  </si>
  <si>
    <t>10 11 15*</t>
  </si>
  <si>
    <t>101115</t>
  </si>
  <si>
    <t>10 11 16</t>
  </si>
  <si>
    <t>déchets solides provenant de l'épuration des fumées autres que ceux visés à la rubrique 10 11 15</t>
  </si>
  <si>
    <t>dechets solides provenant de l'epuration des fumees autres que ceux vises a la rubrique 10 11 15</t>
  </si>
  <si>
    <t>101116</t>
  </si>
  <si>
    <t>10 11 17*</t>
  </si>
  <si>
    <t>101117</t>
  </si>
  <si>
    <t>10 11 18</t>
  </si>
  <si>
    <t>boues et gâteaux de filtration provenant de l'épuration des fumées autres que ceux visés à la rubrique 10 11 17</t>
  </si>
  <si>
    <t>boues et gateaux de filtration provenant de l'epuration des fumees autres que ceux vises a la rubrique 10 11 17</t>
  </si>
  <si>
    <t>101118</t>
  </si>
  <si>
    <t>10 11 19*</t>
  </si>
  <si>
    <t>déchets solides provenant du traitement in situ des effluents contenant des substances dangereuses</t>
  </si>
  <si>
    <t>dechets solides provenant du traitement in situ des effluents contenant des substances dangereuses</t>
  </si>
  <si>
    <t>101119</t>
  </si>
  <si>
    <t>10 11 20</t>
  </si>
  <si>
    <t>déchets solides provenant du traitement in situ des effluents autres que ceux visés à la rubrique 10 11 19</t>
  </si>
  <si>
    <t>dechets solides provenant du traitement in situ des effluents autres que ceux vises a la rubrique 10 11 19</t>
  </si>
  <si>
    <t>101120</t>
  </si>
  <si>
    <t>10 11 99</t>
  </si>
  <si>
    <t>101199</t>
  </si>
  <si>
    <t>10 12 01</t>
  </si>
  <si>
    <t>déchets de préparation avant cuisson</t>
  </si>
  <si>
    <t>10 12 déchets provenant de la fabrication des produits en céramique, briques, carrelage et matériaux de construction</t>
  </si>
  <si>
    <t>dechets de preparation avant cuisson</t>
  </si>
  <si>
    <t>101201</t>
  </si>
  <si>
    <t>10 12 03</t>
  </si>
  <si>
    <t>101203</t>
  </si>
  <si>
    <t>10 12 05</t>
  </si>
  <si>
    <t>101205</t>
  </si>
  <si>
    <t>10 12 06</t>
  </si>
  <si>
    <t>moules déclassés</t>
  </si>
  <si>
    <t>moules declasses</t>
  </si>
  <si>
    <t>101206</t>
  </si>
  <si>
    <t>10 12 08</t>
  </si>
  <si>
    <t>déchets de produits en céramique, briques, carrelage et matériaux de construction (après cuisson)</t>
  </si>
  <si>
    <t>dechets de produits en ceramique, briques, carrelage et materiaux de construction (apres cuisson)</t>
  </si>
  <si>
    <t>101208</t>
  </si>
  <si>
    <t>10 12 09*</t>
  </si>
  <si>
    <t>101209</t>
  </si>
  <si>
    <t>10 12 10</t>
  </si>
  <si>
    <t>déchets solides provenant de l'épuration des fumées autres que ceux visés à la rubrique 10 12 09</t>
  </si>
  <si>
    <t>dechets solides provenant de l'epuration des fumees autres que ceux vises a la rubrique 10 12 09</t>
  </si>
  <si>
    <t>101210</t>
  </si>
  <si>
    <t>10 12 11*</t>
  </si>
  <si>
    <t>déchets de glaçure contenant des métaux lourds</t>
  </si>
  <si>
    <t>dechets de glacure contenant des metaux lourds</t>
  </si>
  <si>
    <t>101211</t>
  </si>
  <si>
    <t>10 12 12</t>
  </si>
  <si>
    <t>déchets de glaçure autres que ceux visés à la rubrique 10 12 11</t>
  </si>
  <si>
    <t>dechets de glacure autres que ceux vises a la rubrique 10 12 11</t>
  </si>
  <si>
    <t>101212</t>
  </si>
  <si>
    <t>10 12 13</t>
  </si>
  <si>
    <t>101213</t>
  </si>
  <si>
    <t>10 12 99</t>
  </si>
  <si>
    <t>101299</t>
  </si>
  <si>
    <t>10 13 01</t>
  </si>
  <si>
    <t>10 13 déchets provenant de la fabrication de ciment, chaux et plâtre et d'articles et produits dérivés</t>
  </si>
  <si>
    <t>101301</t>
  </si>
  <si>
    <t>10 13 04</t>
  </si>
  <si>
    <t>déchets de calcination et d'hydratation de la chaux</t>
  </si>
  <si>
    <t>dechets de calcination et d'hydratation de la chaux</t>
  </si>
  <si>
    <t>101304</t>
  </si>
  <si>
    <t>10 13 06</t>
  </si>
  <si>
    <t>fines et poussières (sauf rubriques 10 13 12 et 10 13 13)</t>
  </si>
  <si>
    <t>fines et poussieres (sauf rubriques 10 13 12 et 10 13 13)</t>
  </si>
  <si>
    <t>101306</t>
  </si>
  <si>
    <t>10 13 07</t>
  </si>
  <si>
    <t>101307</t>
  </si>
  <si>
    <t>10 13 09*</t>
  </si>
  <si>
    <t>déchets provenant de la fabrication d'amiante-ciment contenant de l'amiante</t>
  </si>
  <si>
    <t>dechets provenant de la fabrication d'amiante-ciment contenant de l'amiante</t>
  </si>
  <si>
    <t>101309</t>
  </si>
  <si>
    <t>10 13 10</t>
  </si>
  <si>
    <t>déchets provenant de la fabrication d'amiante-ciment autres que ceux visés à la rubrique 10 13 09</t>
  </si>
  <si>
    <t>dechets provenant de la fabrication d'amiante-ciment autres que ceux vises a la rubrique 10 13 09</t>
  </si>
  <si>
    <t>101310</t>
  </si>
  <si>
    <t>10 13 11</t>
  </si>
  <si>
    <t>déchets provenant de la fabrication de matériaux composites à base de ciment autres que ceux visés aux rubriques 10 13 09 et 10 13 10</t>
  </si>
  <si>
    <t>dechets provenant de la fabrication de materiaux composites a base de ciment autres que ceux vises aux rubriques 10 13 09 et 10 13 10</t>
  </si>
  <si>
    <t>101311</t>
  </si>
  <si>
    <t>10 13 12*</t>
  </si>
  <si>
    <t>101312</t>
  </si>
  <si>
    <t>10 13 13</t>
  </si>
  <si>
    <t>déchets solides provenant de l'épuration des fumées autres que ceux visés à la rubrique 10 13 12</t>
  </si>
  <si>
    <t>dechets solides provenant de l'epuration des fumees autres que ceux vises a la rubrique 10 13 12</t>
  </si>
  <si>
    <t>101313</t>
  </si>
  <si>
    <t>10 13 14</t>
  </si>
  <si>
    <t>déchets et boues de béton</t>
  </si>
  <si>
    <t>dechets et boues de beton</t>
  </si>
  <si>
    <t>101314</t>
  </si>
  <si>
    <t>10 13 99</t>
  </si>
  <si>
    <t>101399</t>
  </si>
  <si>
    <t>10 14 01*</t>
  </si>
  <si>
    <t>déchets provenant de l'épuration des fumées contenant du mercure</t>
  </si>
  <si>
    <t>10 14 déchets de crématoires</t>
  </si>
  <si>
    <t>dechets provenant de l'epuration des fumees contenant du mercure</t>
  </si>
  <si>
    <t>101401</t>
  </si>
  <si>
    <t>11 01 05*</t>
  </si>
  <si>
    <t>acides de décapage</t>
  </si>
  <si>
    <t>11 01 déchets provenant du traitement chimique de surface et du revêtement des métaux et autres matériaux (par exemple, procédés de galvanisation, de revêtement de zinc, de décapage, de gravure, de phosphatation, de dégraissage alcalin et d'anodisation)</t>
  </si>
  <si>
    <t>11 Déchets provenant du traitement chimique de surface et du revêtement des métaux et autres matériaux, et de l'hydrométallurgie des métaux non ferreux</t>
  </si>
  <si>
    <t>acides de decapage</t>
  </si>
  <si>
    <t>110105</t>
  </si>
  <si>
    <t>11 01 06*</t>
  </si>
  <si>
    <t>acides non spécifiés ailleurs</t>
  </si>
  <si>
    <t>acides non specifies ailleurs</t>
  </si>
  <si>
    <t>110106</t>
  </si>
  <si>
    <t>11 01 07*</t>
  </si>
  <si>
    <t>bases de décapage</t>
  </si>
  <si>
    <t>bases de decapage</t>
  </si>
  <si>
    <t>110107</t>
  </si>
  <si>
    <t>11 01 08*</t>
  </si>
  <si>
    <t>boues de phosphatation</t>
  </si>
  <si>
    <t>110108</t>
  </si>
  <si>
    <t>11 01 09*</t>
  </si>
  <si>
    <t>boues et gâteaux de filtration contenant des substances dangereuses</t>
  </si>
  <si>
    <t>boues et gateaux de filtration contenant des substances dangereuses</t>
  </si>
  <si>
    <t>110109</t>
  </si>
  <si>
    <t>11 01 10</t>
  </si>
  <si>
    <t>boues et gâteaux de filtration autres que ceux visés à la rubrique 11 01 09</t>
  </si>
  <si>
    <t>boues et gateaux de filtration autres que ceux vises a la rubrique 11 01 09</t>
  </si>
  <si>
    <t>110110</t>
  </si>
  <si>
    <t>11 01 11*</t>
  </si>
  <si>
    <t>liquides aqueux de rinçage contenant des substances dangereuses</t>
  </si>
  <si>
    <t>liquides aqueux de rincage contenant des substances dangereuses</t>
  </si>
  <si>
    <t>110111</t>
  </si>
  <si>
    <t>11 01 12</t>
  </si>
  <si>
    <t>liquides aqueux de rinçage autres que ceux visés à la rubrique 11 01 11</t>
  </si>
  <si>
    <t>liquides aqueux de rincage autres que ceux vises a la rubrique 11 01 11</t>
  </si>
  <si>
    <t>110112</t>
  </si>
  <si>
    <t>11 01 13*</t>
  </si>
  <si>
    <t>déchets de dégraissage contenant des substances dangereuses</t>
  </si>
  <si>
    <t>dechets de degraissage contenant des substances dangereuses</t>
  </si>
  <si>
    <t>110113</t>
  </si>
  <si>
    <t>11 01 14</t>
  </si>
  <si>
    <t>déchets de dégraissage autres que ceux visés à la rubrique 11 01 13</t>
  </si>
  <si>
    <t>dechets de degraissage autres que ceux vises a la rubrique 11 01 13</t>
  </si>
  <si>
    <t>110114</t>
  </si>
  <si>
    <t>11 01 15*</t>
  </si>
  <si>
    <t>éluats et boues provenant des systèmes à membrane et des systèmes d'échange d'ions contenant des substances dangereuses</t>
  </si>
  <si>
    <t>eluats et boues provenant des systemes a membrane et des systemes d'echange d'ions contenant des substances dangereuses</t>
  </si>
  <si>
    <t>110115</t>
  </si>
  <si>
    <t>11 01 16*</t>
  </si>
  <si>
    <t>résines échangeuses d'ions saturées ou usées</t>
  </si>
  <si>
    <t>resines echangeuses d'ions saturees ou usees</t>
  </si>
  <si>
    <t>110116</t>
  </si>
  <si>
    <t>11 01 98*</t>
  </si>
  <si>
    <t>autres déchets contenant des substances dangereuses</t>
  </si>
  <si>
    <t>autres dechets contenant des substances dangereuses</t>
  </si>
  <si>
    <t>110198</t>
  </si>
  <si>
    <t>11 01 99</t>
  </si>
  <si>
    <t>110199</t>
  </si>
  <si>
    <t>11 02 02*</t>
  </si>
  <si>
    <t>boues provenant de l'hydrométallurgie du zinc (y compris jarosite et goethite)</t>
  </si>
  <si>
    <t>11 02 déchets provenant des procédés hydrométallurgiques des métaux non ferreux</t>
  </si>
  <si>
    <t>boues provenant de l'hydrometallurgie du zinc (y compris jarosite et goethite)</t>
  </si>
  <si>
    <t>110202</t>
  </si>
  <si>
    <t>11 02 03</t>
  </si>
  <si>
    <t>déchets provenant de la production d'anodes pour les procédés d'électrolyse aqueuse</t>
  </si>
  <si>
    <t>dechets provenant de la production d'anodes pour les procedes d'electrolyse aqueuse</t>
  </si>
  <si>
    <t>110203</t>
  </si>
  <si>
    <t>11 02 05*</t>
  </si>
  <si>
    <t>déchets provenant des procédés hydrométallurgiques du cuivre contenant des substances dangereuses</t>
  </si>
  <si>
    <t>dechets provenant des procedes hydrometallurgiques du cuivre contenant des substances dangereuses</t>
  </si>
  <si>
    <t>110205</t>
  </si>
  <si>
    <t>11 02 06</t>
  </si>
  <si>
    <t>déchets provenant des procédés hydrométallurgiques du cuivre autres que ceux visés à la rubrique 11 02 05</t>
  </si>
  <si>
    <t>dechets provenant des procedes hydrometallurgiques du cuivre autres que ceux vises a la rubrique 11 02 05</t>
  </si>
  <si>
    <t>110206</t>
  </si>
  <si>
    <t>11 02 07*</t>
  </si>
  <si>
    <t>110207</t>
  </si>
  <si>
    <t>11 02 99</t>
  </si>
  <si>
    <t>110299</t>
  </si>
  <si>
    <t>11 03 01*</t>
  </si>
  <si>
    <t>déchets cyanurés</t>
  </si>
  <si>
    <t>11 03 boues et solides provenant de la trempe</t>
  </si>
  <si>
    <t>dechets cyanures</t>
  </si>
  <si>
    <t>110301</t>
  </si>
  <si>
    <t>11 03 02*</t>
  </si>
  <si>
    <t>autres déchets</t>
  </si>
  <si>
    <t>autres dechets</t>
  </si>
  <si>
    <t>110302</t>
  </si>
  <si>
    <t>11 05 01</t>
  </si>
  <si>
    <t>mattes</t>
  </si>
  <si>
    <t>11 05 déchets provenant de la galvanisation à chaud</t>
  </si>
  <si>
    <t>110501</t>
  </si>
  <si>
    <t>11 05 02</t>
  </si>
  <si>
    <t>cendres de zinc</t>
  </si>
  <si>
    <t>110502</t>
  </si>
  <si>
    <t>11 05 03*</t>
  </si>
  <si>
    <t>110503</t>
  </si>
  <si>
    <t>11 05 04*</t>
  </si>
  <si>
    <t>flux utilisé</t>
  </si>
  <si>
    <t>flux utilise</t>
  </si>
  <si>
    <t>110504</t>
  </si>
  <si>
    <t>11 05 99</t>
  </si>
  <si>
    <t>110599</t>
  </si>
  <si>
    <t>12 01 01</t>
  </si>
  <si>
    <t>limaille et chutes de métaux ferreux</t>
  </si>
  <si>
    <t>12 01 déchets provenant de la mise en forme et du traitement mécanique et physique de surface des métaux et matières plastiques</t>
  </si>
  <si>
    <t>12 Déchets provenant de la mise en forme et du traitement physique et mécanique de surface des métaux et matières plastiques</t>
  </si>
  <si>
    <t>limaille et chutes de metaux ferreux | ferraille</t>
  </si>
  <si>
    <t>120101</t>
  </si>
  <si>
    <t>12 01 02</t>
  </si>
  <si>
    <t>fines et poussières de métaux ferreux</t>
  </si>
  <si>
    <t>fines et poussieres de metaux ferreux | ferraille</t>
  </si>
  <si>
    <t>120102</t>
  </si>
  <si>
    <t>12 01 03</t>
  </si>
  <si>
    <t>limaille et chutes de métaux non ferreux</t>
  </si>
  <si>
    <t>limaille et chutes de metaux non ferreux</t>
  </si>
  <si>
    <t>120103</t>
  </si>
  <si>
    <t>12 01 04</t>
  </si>
  <si>
    <t>fines et poussières de métaux non ferreux</t>
  </si>
  <si>
    <t>fines et poussieres de metaux non ferreux</t>
  </si>
  <si>
    <t>120104</t>
  </si>
  <si>
    <t>12 01 05</t>
  </si>
  <si>
    <t>déchets de matières plastiques d'ébarbage et de tournage</t>
  </si>
  <si>
    <t>dechets de matieres plastiques d'ebarbage et de tournage</t>
  </si>
  <si>
    <t>120105</t>
  </si>
  <si>
    <t>12 01 06*</t>
  </si>
  <si>
    <t>huiles d'usinage à base minérale contenant des halogènes (pas sous forme d'émulsions ou de solutions)</t>
  </si>
  <si>
    <t>huiles d'usinage a base minerale contenant des halogenes (pas sous forme d'emulsions ou de solutions)</t>
  </si>
  <si>
    <t>120106</t>
  </si>
  <si>
    <t>12 01 07*</t>
  </si>
  <si>
    <t>huiles d'usinage à base minérale sans halogènes (pas sous forme d'émulsions ou de solutions)</t>
  </si>
  <si>
    <t>huiles d'usinage a base minerale sans halogenes (pas sous forme d'emulsions ou de solutions)</t>
  </si>
  <si>
    <t>120107</t>
  </si>
  <si>
    <t>12 01 08*</t>
  </si>
  <si>
    <t>émulsions et solutions d'usinage contenant des halogènes</t>
  </si>
  <si>
    <t>emulsions et solutions d'usinage contenant des halogenes</t>
  </si>
  <si>
    <t>120108</t>
  </si>
  <si>
    <t>12 01 09*</t>
  </si>
  <si>
    <t>émulsions et solutions d'usinage sans halogènes</t>
  </si>
  <si>
    <t>emulsions et solutions d'usinage sans halogenes</t>
  </si>
  <si>
    <t>120109</t>
  </si>
  <si>
    <t>12 01 10*</t>
  </si>
  <si>
    <t>huiles d'usinage de synthèse</t>
  </si>
  <si>
    <t>huiles d'usinage de synthese</t>
  </si>
  <si>
    <t>120110</t>
  </si>
  <si>
    <t>12 01 12*</t>
  </si>
  <si>
    <t>déchets de cires et graisses</t>
  </si>
  <si>
    <t>dechets de cires et graisses</t>
  </si>
  <si>
    <t>120112</t>
  </si>
  <si>
    <t>12 01 13</t>
  </si>
  <si>
    <t>déchets de soudure</t>
  </si>
  <si>
    <t>dechets de soudure</t>
  </si>
  <si>
    <t>120113</t>
  </si>
  <si>
    <t>12 01 14*</t>
  </si>
  <si>
    <t>boues d'usinage contenant des substances dangereuses</t>
  </si>
  <si>
    <t>120114</t>
  </si>
  <si>
    <t>12 01 15</t>
  </si>
  <si>
    <t>boues d'usinage autres que celles visées à la rubrique 12 01 14</t>
  </si>
  <si>
    <t>boues d'usinage autres que celles visees a la rubrique 12 01 14</t>
  </si>
  <si>
    <t>120115</t>
  </si>
  <si>
    <t>12 01 16*</t>
  </si>
  <si>
    <t>déchets de grenaillage contenant des substances dangereuses</t>
  </si>
  <si>
    <t>dechets de grenaillage contenant des substances dangereuses</t>
  </si>
  <si>
    <t>120116</t>
  </si>
  <si>
    <t>12 01 17</t>
  </si>
  <si>
    <t>déchets de grenaillage autres que ceux visés à la rubrique 12 01 16</t>
  </si>
  <si>
    <t>dechets de grenaillage autres que ceux vises a la rubrique 12 01 16</t>
  </si>
  <si>
    <t>120117</t>
  </si>
  <si>
    <t>12 01 18*</t>
  </si>
  <si>
    <t>boues métalliques (provenant du meulage et de l'affûtage) contenant des hydrocarbures</t>
  </si>
  <si>
    <t>boues metalliques (provenant du meulage et de l'affutage) contenant des hydrocarbures</t>
  </si>
  <si>
    <t>120118</t>
  </si>
  <si>
    <t>12 01 19*</t>
  </si>
  <si>
    <t>huiles d'usinage facilement biodégradables</t>
  </si>
  <si>
    <t>huiles d'usinage facilement biodegradables</t>
  </si>
  <si>
    <t>120119</t>
  </si>
  <si>
    <t>12 01 20*</t>
  </si>
  <si>
    <t>déchets de meulage et matériaux de meulage contenant des substances dangereuses</t>
  </si>
  <si>
    <t>dechets de meulage et materiaux de meulage contenant des substances dangereuses</t>
  </si>
  <si>
    <t>120120</t>
  </si>
  <si>
    <t>12 01 21</t>
  </si>
  <si>
    <t>déchets de meulage et matériaux de meulage autres que ceux visés à la rubrique 12 01 20</t>
  </si>
  <si>
    <t>dechets de meulage et materiaux de meulage autres que ceux vises a la rubrique 12 01 20</t>
  </si>
  <si>
    <t>120121</t>
  </si>
  <si>
    <t>12 01 99</t>
  </si>
  <si>
    <t>120199</t>
  </si>
  <si>
    <t>12 03 01*</t>
  </si>
  <si>
    <t>liquides aqueux de nettoyage</t>
  </si>
  <si>
    <t>12 03 déchets provenant du dégraissage à l'eau et à la vapeur (sauf chapitre 11)</t>
  </si>
  <si>
    <t>120301</t>
  </si>
  <si>
    <t>12 03 02*</t>
  </si>
  <si>
    <t>déchets du dégraissage à la vapeur</t>
  </si>
  <si>
    <t>dechets du degraissage a la vapeur</t>
  </si>
  <si>
    <t>120302</t>
  </si>
  <si>
    <t>13 01 01*</t>
  </si>
  <si>
    <t>huiles hydrauliques contenant des PCB</t>
  </si>
  <si>
    <t>13 01 huiles hydrauliques usagées</t>
  </si>
  <si>
    <t>13 Huiles et combustibles liquides usagés (sauf huiles alimentaires et huiles figurant aux chapitres 05, 12 et 19)</t>
  </si>
  <si>
    <t>huiles hydrauliques contenant des pcb</t>
  </si>
  <si>
    <t>130101</t>
  </si>
  <si>
    <t>13 01 04*</t>
  </si>
  <si>
    <t>huiles hydrauliques chlorées (émulsions)</t>
  </si>
  <si>
    <t>huiles hydrauliques chlorees (emulsions)</t>
  </si>
  <si>
    <t>130104</t>
  </si>
  <si>
    <t>13 01 05*</t>
  </si>
  <si>
    <t>huiles hydrauliques non chlorées (émulsions)</t>
  </si>
  <si>
    <t>huiles hydrauliques non chlorees (emulsions)</t>
  </si>
  <si>
    <t>130105</t>
  </si>
  <si>
    <t>13 01 09*</t>
  </si>
  <si>
    <t>huiles hydrauliques chlorées à base minérale</t>
  </si>
  <si>
    <t>huiles hydrauliques chlorees a base minerale</t>
  </si>
  <si>
    <t>130109</t>
  </si>
  <si>
    <t>13 01 10*</t>
  </si>
  <si>
    <t>huiles hydrauliques non chlorées à base minérale</t>
  </si>
  <si>
    <t>huiles hydrauliques non chlorees a base minerale</t>
  </si>
  <si>
    <t>130110</t>
  </si>
  <si>
    <t>13 01 11*</t>
  </si>
  <si>
    <t>huiles hydrauliques synthétiques</t>
  </si>
  <si>
    <t>huiles hydrauliques synthetiques</t>
  </si>
  <si>
    <t>130111</t>
  </si>
  <si>
    <t>13 01 12*</t>
  </si>
  <si>
    <t>huiles hydrauliques facilement biodégradables</t>
  </si>
  <si>
    <t>huiles hydrauliques facilement biodegradables</t>
  </si>
  <si>
    <t>130112</t>
  </si>
  <si>
    <t>13 01 13*</t>
  </si>
  <si>
    <t>autres huiles hydrauliques</t>
  </si>
  <si>
    <t>130113</t>
  </si>
  <si>
    <t>13 02 04*</t>
  </si>
  <si>
    <t>huiles moteur, de boîte de vitesses et de lubrification chlorées à base minérale</t>
  </si>
  <si>
    <t>13 02 huiles moteur, de boîte de vitesses et de lubrification usagées</t>
  </si>
  <si>
    <t>huiles moteur, de boite de vitesses et de lubrification chlorees a base minerale | vidange</t>
  </si>
  <si>
    <t>130204</t>
  </si>
  <si>
    <t>13 02 05*</t>
  </si>
  <si>
    <t>huiles moteur, de boîte de vitesses et de lubrification non chlorées à base minérale</t>
  </si>
  <si>
    <t>huiles moteur, de boite de vitesses et de lubrification non chlorees a base minerale | vidange</t>
  </si>
  <si>
    <t>130205</t>
  </si>
  <si>
    <t>13 02 06*</t>
  </si>
  <si>
    <t>huiles moteur, de boîte de vitesses et de lubrification synthétiques</t>
  </si>
  <si>
    <t>huiles moteur, de boite de vitesses et de lubrification synthetiques | vidange</t>
  </si>
  <si>
    <t>130206</t>
  </si>
  <si>
    <t>13 02 07*</t>
  </si>
  <si>
    <t>huiles moteur, de boîte de vitesses et de lubrification facilement biodégradables</t>
  </si>
  <si>
    <t>huiles moteur, de boite de vitesses et de lubrification facilement biodegradables | vidange</t>
  </si>
  <si>
    <t>130207</t>
  </si>
  <si>
    <t>13 02 08*</t>
  </si>
  <si>
    <t>autres huiles moteur, de boîte de vitesses et de lubrification</t>
  </si>
  <si>
    <t>autres huiles moteur, de boite de vitesses et de lubrification | vidange</t>
  </si>
  <si>
    <t>130208</t>
  </si>
  <si>
    <t>13 03 01*</t>
  </si>
  <si>
    <t>huiles isolantes et fluides caloporteurs contenant des PCB</t>
  </si>
  <si>
    <t>13 03 huiles isolantes et fluides caloporteurs usagés</t>
  </si>
  <si>
    <t>huiles isolantes et fluides caloporteurs contenant des pcb</t>
  </si>
  <si>
    <t>130301</t>
  </si>
  <si>
    <t>13 03 06*</t>
  </si>
  <si>
    <t>huiles isolantes et fluides caloporteurs chlorés à base minérale autres que ceux visés à la rubrique 13 03 01</t>
  </si>
  <si>
    <t>huiles isolantes et fluides caloporteurs chlores a base minerale autres que ceux vises a la rubrique 13 03 01</t>
  </si>
  <si>
    <t>130306</t>
  </si>
  <si>
    <t>13 03 07*</t>
  </si>
  <si>
    <t>huiles isolantes et fluides caloporteurs non chlorés à base minérale</t>
  </si>
  <si>
    <t>huiles isolantes et fluides caloporteurs non chlores a base minerale</t>
  </si>
  <si>
    <t>130307</t>
  </si>
  <si>
    <t>13 03 08*</t>
  </si>
  <si>
    <t>huiles isolantes et fluides caloporteurs synthétiques</t>
  </si>
  <si>
    <t>huiles isolantes et fluides caloporteurs synthetiques</t>
  </si>
  <si>
    <t>130308</t>
  </si>
  <si>
    <t>13 03 09*</t>
  </si>
  <si>
    <t>huiles isolantes et fluides caloporteurs facilement biodégradables</t>
  </si>
  <si>
    <t>huiles isolantes et fluides caloporteurs facilement biodegradables</t>
  </si>
  <si>
    <t>130309</t>
  </si>
  <si>
    <t>13 03 10*</t>
  </si>
  <si>
    <t>autres huiles isolantes et fluides caloporteurs</t>
  </si>
  <si>
    <t>130310</t>
  </si>
  <si>
    <t>13 04 01*</t>
  </si>
  <si>
    <t>hydrocarbures de fond de cale provenant de la navigation fluviale</t>
  </si>
  <si>
    <t>13 04 hydrocarbures de fond de cale</t>
  </si>
  <si>
    <t>130401</t>
  </si>
  <si>
    <t>13 04 02*</t>
  </si>
  <si>
    <t>hydrocarbures de fond de cale provenant de canalisations de môles</t>
  </si>
  <si>
    <t>hydrocarbures de fond de cale provenant de canalisations de moles</t>
  </si>
  <si>
    <t>130402</t>
  </si>
  <si>
    <t>13 04 03*</t>
  </si>
  <si>
    <t>hydrocarbures de fond de cale provenant d'un autre type de navigation</t>
  </si>
  <si>
    <t>130403</t>
  </si>
  <si>
    <t>13 05 01*</t>
  </si>
  <si>
    <t>déchets solides provenant de dessableurs et de séparateurs eau/hydrocarbures</t>
  </si>
  <si>
    <t>13 05 contenu de séparateurs eau/hydrocarbures</t>
  </si>
  <si>
    <t>dechets solides provenant de dessableurs et de separateurs eau/hydrocarbures</t>
  </si>
  <si>
    <t>130501</t>
  </si>
  <si>
    <t>13 05 02*</t>
  </si>
  <si>
    <t>boues provenant de séparateurs eau/hydrocarbures</t>
  </si>
  <si>
    <t>boues provenant de separateurs eau/hydrocarbures</t>
  </si>
  <si>
    <t>130502</t>
  </si>
  <si>
    <t>13 05 03*</t>
  </si>
  <si>
    <t>boues provenant de déshuileurs</t>
  </si>
  <si>
    <t>boues provenant de deshuileurs</t>
  </si>
  <si>
    <t>130503</t>
  </si>
  <si>
    <t>13 05 06*</t>
  </si>
  <si>
    <t>hydrocarbures provenant de séparateurs eau/hydrocarbures</t>
  </si>
  <si>
    <t>hydrocarbures provenant de separateurs eau/hydrocarbures</t>
  </si>
  <si>
    <t>130506</t>
  </si>
  <si>
    <t>13 05 07*</t>
  </si>
  <si>
    <t>eau mélangée à des hydrocarbures provenant de séparateurs eau/hydrocarbures</t>
  </si>
  <si>
    <t>eau melangee a des hydrocarbures provenant de separateurs eau/hydrocarbures</t>
  </si>
  <si>
    <t>130507</t>
  </si>
  <si>
    <t>13 05 08*</t>
  </si>
  <si>
    <t>mélanges de déchets provenant de dessableurs et de séparateurs eau/hydrocarbures</t>
  </si>
  <si>
    <t>melanges de dechets provenant de dessableurs et de separateurs eau/hydrocarbures</t>
  </si>
  <si>
    <t>130508</t>
  </si>
  <si>
    <t>13 07 01*</t>
  </si>
  <si>
    <t>fuel oil et diesel</t>
  </si>
  <si>
    <t>13 07 combustibles liquides usagés</t>
  </si>
  <si>
    <t>130701</t>
  </si>
  <si>
    <t>13 07 02*</t>
  </si>
  <si>
    <t>essence</t>
  </si>
  <si>
    <t>130702</t>
  </si>
  <si>
    <t>13 07 03*</t>
  </si>
  <si>
    <t>autres combustibles (y compris mélanges)</t>
  </si>
  <si>
    <t>autres combustibles (y compris melanges)</t>
  </si>
  <si>
    <t>130703</t>
  </si>
  <si>
    <t>13 08 01*</t>
  </si>
  <si>
    <t>boues ou émulsions de dessalage</t>
  </si>
  <si>
    <t>13 08 huiles usagées non spécifiées ailleurs</t>
  </si>
  <si>
    <t>boues ou emulsions de dessalage</t>
  </si>
  <si>
    <t>130801</t>
  </si>
  <si>
    <t>13 08 02*</t>
  </si>
  <si>
    <t>autres émulsions</t>
  </si>
  <si>
    <t>autres emulsions</t>
  </si>
  <si>
    <t>130802</t>
  </si>
  <si>
    <t>13 08 99*</t>
  </si>
  <si>
    <t>130899</t>
  </si>
  <si>
    <t>14 06 01*</t>
  </si>
  <si>
    <t>chlorofluorocarbones, HCFC, HFC</t>
  </si>
  <si>
    <t>14 06 déchets de solvants, d'agents réfrigérants et d'agents propulseurs d'aérosols/de mousses organiques</t>
  </si>
  <si>
    <t>14 Déchets de solvants organiques, d'agents réfrigérants et propulseurs (sauf chapitres 07 et 08)</t>
  </si>
  <si>
    <t>chlorofluorocarbones, hcfc, hfc</t>
  </si>
  <si>
    <t>140601</t>
  </si>
  <si>
    <t>14 06 02*</t>
  </si>
  <si>
    <t>autres solvants et mélanges de solvants halogénés</t>
  </si>
  <si>
    <t>autres solvants et melanges de solvants halogenes</t>
  </si>
  <si>
    <t>140602</t>
  </si>
  <si>
    <t>14 06 03*</t>
  </si>
  <si>
    <t>autres solvants et mélanges de solvants</t>
  </si>
  <si>
    <t>autres solvants et melanges de solvants</t>
  </si>
  <si>
    <t>140603</t>
  </si>
  <si>
    <t>14 06 04*</t>
  </si>
  <si>
    <t>boues ou déchets solides contenant des solvants halogénés</t>
  </si>
  <si>
    <t>boues ou dechets solides contenant des solvants halogenes</t>
  </si>
  <si>
    <t>140604</t>
  </si>
  <si>
    <t>14 06 05*</t>
  </si>
  <si>
    <t>boues ou déchets solides contenant d'autres solvants</t>
  </si>
  <si>
    <t>boues ou dechets solides contenant d'autres solvants</t>
  </si>
  <si>
    <t>140605</t>
  </si>
  <si>
    <t>15 01 01</t>
  </si>
  <si>
    <t>emballages en papier/carton</t>
  </si>
  <si>
    <t>15 01 emballages et déchets d'emballages (y compris les déchets d'emballages municipaux collectés séparément)</t>
  </si>
  <si>
    <t>15 Emballages et déchets d'emballages, absorbants, chiffons d'essuyage, matériaux filtrants et vêtements de protection non spécifiés ailleurs</t>
  </si>
  <si>
    <t>150101</t>
  </si>
  <si>
    <t>15 01 02</t>
  </si>
  <si>
    <t>emballages en matières plastiques</t>
  </si>
  <si>
    <t>emballages en matieres plastiques</t>
  </si>
  <si>
    <t>150102</t>
  </si>
  <si>
    <t>15 01 03</t>
  </si>
  <si>
    <t>emballages en bois</t>
  </si>
  <si>
    <t>150103</t>
  </si>
  <si>
    <t>15 01 04</t>
  </si>
  <si>
    <t>emballages métalliques</t>
  </si>
  <si>
    <t>emballages metalliques</t>
  </si>
  <si>
    <t>150104</t>
  </si>
  <si>
    <t>15 01 05</t>
  </si>
  <si>
    <t>emballages composites</t>
  </si>
  <si>
    <t>150105</t>
  </si>
  <si>
    <t>15 01 06</t>
  </si>
  <si>
    <t>emballages en mélange</t>
  </si>
  <si>
    <t>emballages en melange</t>
  </si>
  <si>
    <t>150106</t>
  </si>
  <si>
    <t>15 01 07</t>
  </si>
  <si>
    <t>emballages en verre</t>
  </si>
  <si>
    <t>150107</t>
  </si>
  <si>
    <t>15 01 09</t>
  </si>
  <si>
    <t>emballages textiles</t>
  </si>
  <si>
    <t>150109</t>
  </si>
  <si>
    <t>15 01 10*</t>
  </si>
  <si>
    <t>emballages contenant des résidus de substances dangereuses ou contaminés par de tels résidus</t>
  </si>
  <si>
    <t>emballages contenant des residus de substances dangereuses ou contamines par de tels residus</t>
  </si>
  <si>
    <t>150110</t>
  </si>
  <si>
    <t>15 01 11*</t>
  </si>
  <si>
    <t>emballages métalliques contenant une matrice poreuse solide dangereuse (par exemple amiante), y compris des conteneurs à pression vides</t>
  </si>
  <si>
    <t>emballages metalliques contenant une matrice poreuse solide dangereuse (par exemple amiante), y compris des conteneurs a pression vides</t>
  </si>
  <si>
    <t>150111</t>
  </si>
  <si>
    <t>15 02 02*</t>
  </si>
  <si>
    <t>absorbants, matériaux filtrants (y compris les filtres à huile non spécifiés ailleurs), chiffons d'essuyage et vêtements de protection contaminés par des substances dangereuses</t>
  </si>
  <si>
    <t>15 02 absorbants, matériaux filtrants, chiffons d'essuyage et vêtements de protection</t>
  </si>
  <si>
    <t>absorbants, materiaux filtrants (y compris les filtres a huile non specifies ailleurs), chiffons d'essuyage et vetements de protection contamines par des substances dangereuses</t>
  </si>
  <si>
    <t>150202</t>
  </si>
  <si>
    <t>15 02 03</t>
  </si>
  <si>
    <t>absorbants, matériaux filtrants, chiffons d'essuyage et vêtements de protection autres que ceux visés à la rubrique 15 02 02</t>
  </si>
  <si>
    <t>absorbants, materiaux filtrants, chiffons d'essuyage et vetements de protection autres que ceux vises a la rubrique 15 02 02</t>
  </si>
  <si>
    <t>150203</t>
  </si>
  <si>
    <t>16 01 03</t>
  </si>
  <si>
    <t>pneus hors d'usage</t>
  </si>
  <si>
    <t>16 01 véhicules hors d'usage de différents moyens de transport (y compris machines tous terrains) et déchets provenant du démontage de véhicules hors d'usage et de l'entretien de véhicules (sauf chapitres 13, 14, et sections 16 06 et 16 08)</t>
  </si>
  <si>
    <t>16 Déchets non décrits ailleurs dans la liste</t>
  </si>
  <si>
    <t>160103</t>
  </si>
  <si>
    <t>16 01 04*</t>
  </si>
  <si>
    <t>véhicules hors d'usage</t>
  </si>
  <si>
    <t>vehicules hors d'usage</t>
  </si>
  <si>
    <t>160104</t>
  </si>
  <si>
    <t>16 01 06</t>
  </si>
  <si>
    <t>véhicules hors d'usage ne contenant ni liquides ni autres composants dangereux</t>
  </si>
  <si>
    <t>vehicules hors d'usage ne contenant ni liquides ni autres composants dangereux</t>
  </si>
  <si>
    <t>160106</t>
  </si>
  <si>
    <t>16 01 07*</t>
  </si>
  <si>
    <t>filtres à huile</t>
  </si>
  <si>
    <t>filtres a huile</t>
  </si>
  <si>
    <t>160107</t>
  </si>
  <si>
    <t>16 01 08*</t>
  </si>
  <si>
    <t>composants contenant du mercure</t>
  </si>
  <si>
    <t>160108</t>
  </si>
  <si>
    <t>16 01 09*</t>
  </si>
  <si>
    <t>composants contenant des PCB</t>
  </si>
  <si>
    <t>composants contenant des pcb</t>
  </si>
  <si>
    <t>160109</t>
  </si>
  <si>
    <t>16 01 10*</t>
  </si>
  <si>
    <t>composants explosifs (par exemple coussins gonflables de sécurité)</t>
  </si>
  <si>
    <t>composants explosifs (par exemple coussins gonflables de securite)</t>
  </si>
  <si>
    <t>160110</t>
  </si>
  <si>
    <t>16 01 11*</t>
  </si>
  <si>
    <t>patins de freins contenant de l'amiante</t>
  </si>
  <si>
    <t>160111</t>
  </si>
  <si>
    <t>16 01 12</t>
  </si>
  <si>
    <t>patins de freins autres que ceux visés à la rubrique 16 01 11</t>
  </si>
  <si>
    <t>patins de freins autres que ceux vises a la rubrique 16 01 11</t>
  </si>
  <si>
    <t>160112</t>
  </si>
  <si>
    <t>16 01 13*</t>
  </si>
  <si>
    <t>liquides de frein</t>
  </si>
  <si>
    <t>160113</t>
  </si>
  <si>
    <t>16 01 14*</t>
  </si>
  <si>
    <t>antigels contenant des substances dangereuses</t>
  </si>
  <si>
    <t>160114</t>
  </si>
  <si>
    <t>16 01 15</t>
  </si>
  <si>
    <t>antigels autres que ceux visés à la rubrique 16 01 14</t>
  </si>
  <si>
    <t>antigels autres que ceux vises a la rubrique 16 01 14</t>
  </si>
  <si>
    <t>160115</t>
  </si>
  <si>
    <t>16 01 16</t>
  </si>
  <si>
    <t>réservoirs de gaz liquéfié</t>
  </si>
  <si>
    <t>reservoirs de gaz liquefie</t>
  </si>
  <si>
    <t>160116</t>
  </si>
  <si>
    <t>16 01 17</t>
  </si>
  <si>
    <t>métaux ferreux</t>
  </si>
  <si>
    <t>metaux ferreux | ferraille</t>
  </si>
  <si>
    <t>160117</t>
  </si>
  <si>
    <t>16 01 18</t>
  </si>
  <si>
    <t>métaux non ferreux</t>
  </si>
  <si>
    <t>metaux non ferreux</t>
  </si>
  <si>
    <t>160118</t>
  </si>
  <si>
    <t>16 01 19</t>
  </si>
  <si>
    <t>matières plastiques</t>
  </si>
  <si>
    <t>matieres plastiques</t>
  </si>
  <si>
    <t>160119</t>
  </si>
  <si>
    <t>16 01 20</t>
  </si>
  <si>
    <t>verre</t>
  </si>
  <si>
    <t>160120</t>
  </si>
  <si>
    <t>16 01 21*</t>
  </si>
  <si>
    <t>composants dangereux autres que ceux visés aux rubriques 16 01 07 à 16 01 11, 16 01 13 et 16 01 14</t>
  </si>
  <si>
    <t>composants dangereux autres que ceux vises aux rubriques 16 01 07 a 16 01 11, 16 01 13 et 16 01 14</t>
  </si>
  <si>
    <t>160121</t>
  </si>
  <si>
    <t>16 01 22</t>
  </si>
  <si>
    <t>composants non spécifiés ailleurs</t>
  </si>
  <si>
    <t>composants non specifies ailleurs</t>
  </si>
  <si>
    <t>160122</t>
  </si>
  <si>
    <t>16 01 99</t>
  </si>
  <si>
    <t>160199</t>
  </si>
  <si>
    <t>16 02 09*</t>
  </si>
  <si>
    <t>transformateurs et accumulateurs contenant des PCB</t>
  </si>
  <si>
    <t>16 02 déchets provenant d'équipements électriques ou électroniques</t>
  </si>
  <si>
    <t>transformateurs et accumulateurs contenant des pcb</t>
  </si>
  <si>
    <t>160209</t>
  </si>
  <si>
    <t>16 02 10*</t>
  </si>
  <si>
    <t>équipements mis au rebut contenant des PCB ou contaminés par de telles substances autres que ceux visés à la rubrique 16 02 09</t>
  </si>
  <si>
    <t>equipements mis au rebut contenant des pcb ou contamines par de telles substances autres que ceux vises a la rubrique 16 02 09 | deee</t>
  </si>
  <si>
    <t>160210</t>
  </si>
  <si>
    <t>16 02 11*</t>
  </si>
  <si>
    <t>équipements mis au rebut contenant des chlorofluorocarbones, des HCFC ou des HFC</t>
  </si>
  <si>
    <t>equipements mis au rebut contenant des chlorofluorocarbones, des hcfc ou des hfc | deee</t>
  </si>
  <si>
    <t>160211</t>
  </si>
  <si>
    <t>16 02 12*</t>
  </si>
  <si>
    <t>équipements mis au rebut contenant de l'amiante libre</t>
  </si>
  <si>
    <t>equipements mis au rebut contenant de l'amiante libre | deee</t>
  </si>
  <si>
    <t>160212</t>
  </si>
  <si>
    <t>16 02 13*</t>
  </si>
  <si>
    <t>équipements mis au rebut contenant des composants dangereux (1) autres que ceux visés aux rubriques 16 02 09 à 16 02 12</t>
  </si>
  <si>
    <t>equipements mis au rebut contenant des composants dangereux (1) autres que ceux vises aux rubriques 16 02 09 a 16 02 12 | deee</t>
  </si>
  <si>
    <t>160213</t>
  </si>
  <si>
    <t>16 02 14</t>
  </si>
  <si>
    <t>équipements mis au rebut autres que ceux visés aux rubriques 16 02 09 à 16 02 13</t>
  </si>
  <si>
    <t>equipements mis au rebut autres que ceux vises aux rubriques 16 02 09 a 16 02 13 | deee</t>
  </si>
  <si>
    <t>160214</t>
  </si>
  <si>
    <t>16 02 15*</t>
  </si>
  <si>
    <t>composants dangereux retirés des équipements mis au rebut</t>
  </si>
  <si>
    <t>composants dangereux retires des equipements mis au rebut | deee</t>
  </si>
  <si>
    <t>160215</t>
  </si>
  <si>
    <t>16 02 16</t>
  </si>
  <si>
    <t>composants retirés des équipements mis au rebut autres que ceux visés à la rubrique 16 02 15</t>
  </si>
  <si>
    <t>composants retires des equipements mis au rebut autres que ceux vises a la rubrique 16 02 15 | deee</t>
  </si>
  <si>
    <t>160216</t>
  </si>
  <si>
    <t>16 03 03*</t>
  </si>
  <si>
    <t>déchets d'origine minérale contenant des substances dangereuses</t>
  </si>
  <si>
    <t>16 03 loupés de fabrication et produits non utilisés</t>
  </si>
  <si>
    <t>dechets d'origine minerale contenant des substances dangereuses</t>
  </si>
  <si>
    <t>160303</t>
  </si>
  <si>
    <t>16 03 04</t>
  </si>
  <si>
    <t>déchets d'origine minérale autres que ceux visés à la rubrique 16 03 03</t>
  </si>
  <si>
    <t>dechets d'origine minerale autres que ceux vises a la rubrique 16 03 03</t>
  </si>
  <si>
    <t>160304</t>
  </si>
  <si>
    <t>16 03 05*</t>
  </si>
  <si>
    <t>déchets d'origine organique contenant des substances dangereuses</t>
  </si>
  <si>
    <t>dechets d'origine organique contenant des substances dangereuses</t>
  </si>
  <si>
    <t>160305</t>
  </si>
  <si>
    <t>16 03 06</t>
  </si>
  <si>
    <t>déchets d'origine organique autres que ceux visés à la rubrique 16 03 05</t>
  </si>
  <si>
    <t>dechets d'origine organique autres que ceux vises a la rubrique 16 03 05</t>
  </si>
  <si>
    <t>160306</t>
  </si>
  <si>
    <t>16 03 07*</t>
  </si>
  <si>
    <t>mercure métallique</t>
  </si>
  <si>
    <t>mercure metallique</t>
  </si>
  <si>
    <t>160307</t>
  </si>
  <si>
    <t>16 04 01*</t>
  </si>
  <si>
    <t>déchets de munitions</t>
  </si>
  <si>
    <t>16 04 déchets d'explosifs</t>
  </si>
  <si>
    <t>dechets de munitions</t>
  </si>
  <si>
    <t>160401</t>
  </si>
  <si>
    <t>16 04 02*</t>
  </si>
  <si>
    <t>déchets de feux d'artifice</t>
  </si>
  <si>
    <t>dechets de feux d'artifice</t>
  </si>
  <si>
    <t>160402</t>
  </si>
  <si>
    <t>16 04 03*</t>
  </si>
  <si>
    <t>autres déchets d'explosifs</t>
  </si>
  <si>
    <t>autres dechets d'explosifs</t>
  </si>
  <si>
    <t>160403</t>
  </si>
  <si>
    <t>16 05 04*</t>
  </si>
  <si>
    <t>gaz en récipients à pression (y compris les halons) contenant des substances dangereuses</t>
  </si>
  <si>
    <t>16 05 gaz en récipients à pression et produits chimiques mis au rebut</t>
  </si>
  <si>
    <t>gaz en recipients a pression (y compris les halons) contenant des substances dangereuses</t>
  </si>
  <si>
    <t>160504</t>
  </si>
  <si>
    <t>16 05 05</t>
  </si>
  <si>
    <t>gaz en récipients à pression autres que ceux visés à la rubrique 16 05 04</t>
  </si>
  <si>
    <t>gaz en recipients a pression autres que ceux vises a la rubrique 16 05 04</t>
  </si>
  <si>
    <t>160505</t>
  </si>
  <si>
    <t>16 05 06*</t>
  </si>
  <si>
    <t>produits chimiques de laboratoire à base de ou contenant des substances dangereuses, y compris les mélanges de produits chimiques de laboratoire</t>
  </si>
  <si>
    <t>produits chimiques de laboratoire a base de ou contenant des substances dangereuses, y compris les melanges de produits chimiques de laboratoire</t>
  </si>
  <si>
    <t>160506</t>
  </si>
  <si>
    <t>16 05 07*</t>
  </si>
  <si>
    <t>produits chimiques d'origine minérale à base de ou contenant des substances dangereuses, mis au rebut</t>
  </si>
  <si>
    <t>produits chimiques d'origine minerale a base de ou contenant des substances dangereuses, mis au rebut</t>
  </si>
  <si>
    <t>160507</t>
  </si>
  <si>
    <t>16 05 08*</t>
  </si>
  <si>
    <t>produits chimiques d'origine organique à base de ou contenant des substances dangereuses, mis au rebut</t>
  </si>
  <si>
    <t>produits chimiques d'origine organique a base de ou contenant des substances dangereuses, mis au rebut</t>
  </si>
  <si>
    <t>160508</t>
  </si>
  <si>
    <t>16 05 09</t>
  </si>
  <si>
    <t>produits chimiques mis au rebut autres que ceux visés aux rubriques 16 05 06, 16 05 07 ou 16 05 08</t>
  </si>
  <si>
    <t>produits chimiques mis au rebut autres que ceux vises aux rubriques 16 05 06, 16 05 07 ou 16 05 08</t>
  </si>
  <si>
    <t>160509</t>
  </si>
  <si>
    <t>16 06 01*</t>
  </si>
  <si>
    <t>accumulateurs au plomb</t>
  </si>
  <si>
    <t>16 06 piles et accumulateurs</t>
  </si>
  <si>
    <t>16 06 01* déchets de batteries plomb-acide</t>
  </si>
  <si>
    <t>accumulateurs au plomb | dechets de batteries plomb-acide | piles accumulateurs</t>
  </si>
  <si>
    <t>160601</t>
  </si>
  <si>
    <t>16 06 02*</t>
  </si>
  <si>
    <t>accumulateurs Ni-Cd</t>
  </si>
  <si>
    <t>16 06 02* déchets de batteries nickel-cadmium</t>
  </si>
  <si>
    <t>accumulateurs ni-cd | dechets de batteries nickel-cadmium | piles accumulateurs</t>
  </si>
  <si>
    <t>160602</t>
  </si>
  <si>
    <t>16 06 03*</t>
  </si>
  <si>
    <t>piles contenant du mercure</t>
  </si>
  <si>
    <t>16 06 03* déchets de batteries contenant du mercure</t>
  </si>
  <si>
    <t>piles contenant du mercure | dechets de batteries contenant du mercure | piles accumulateurs</t>
  </si>
  <si>
    <t>160603</t>
  </si>
  <si>
    <t>16 06 04</t>
  </si>
  <si>
    <t>piles alcalines (sauf rubrique 16 06 03)</t>
  </si>
  <si>
    <t>Devient dangereux le 9/11/2026</t>
  </si>
  <si>
    <t>16 06 04* déchets de batteries alcalines (autres que ceux visés à la rubrique 16 06 03)</t>
  </si>
  <si>
    <t>piles alcalines (sauf rubrique 16 06 03) | dechets de batteries alcalines (autres que ceux vises a la rubrique 16 06 03) | piles accumulateurs</t>
  </si>
  <si>
    <t>160604</t>
  </si>
  <si>
    <t>16 06 05</t>
  </si>
  <si>
    <t>autres piles et accumulateurs</t>
  </si>
  <si>
    <t>Supprimé le 9/11/2026</t>
  </si>
  <si>
    <t>autres piles et accumulateurs | batteries</t>
  </si>
  <si>
    <t>160605</t>
  </si>
  <si>
    <t>16 06 06*</t>
  </si>
  <si>
    <t>électrolytes de piles et accumulateurs collectés séparément</t>
  </si>
  <si>
    <t>16 06 06* électrolytes de déchets de batteries collectés séparément</t>
  </si>
  <si>
    <t>electrolytes de piles et accumulateurs collectes separement | batteries | electrolytes de dechets de batteries collectes separement | piles accumulateurs</t>
  </si>
  <si>
    <t>160606</t>
  </si>
  <si>
    <t>16 06 07*</t>
  </si>
  <si>
    <t>déchets de batteries au lithium</t>
  </si>
  <si>
    <t>16 06 déchets provenant de la fabrication, de la distribution et de l’utilisation de batteries</t>
  </si>
  <si>
    <t>dechets de batteries au lithium | piles accumulateurs</t>
  </si>
  <si>
    <t>160607</t>
  </si>
  <si>
    <t>16 06 08*</t>
  </si>
  <si>
    <t>déchets de batteries au nickel autres que ceux visés à la rubrique 16 06 02 (par exemple, NiMH ou Na-NiCl2)</t>
  </si>
  <si>
    <t>dechets de batteries au nickel autres que ceux vises a la rubrique 16 06 02 (par exemple, nimh ou na-nicl2) | piles accumulateurs</t>
  </si>
  <si>
    <t>160608</t>
  </si>
  <si>
    <t>16 06 09*</t>
  </si>
  <si>
    <t>déchets de batteries au zinc, y compris les batteries à oxyde d’argent</t>
  </si>
  <si>
    <t>dechets de batteries au zinc, y compris les batteries a oxyde d'argent | piles accumulateurs</t>
  </si>
  <si>
    <t>160609</t>
  </si>
  <si>
    <t>16 06 10*</t>
  </si>
  <si>
    <t>déchets de batteries au sodium contenant des substances dangereuses (sauf rubrique 16 06 11)</t>
  </si>
  <si>
    <t>dechets de batteries au sodium contenant des substances dangereuses (sauf rubrique 16 06 11) | piles accumulateurs</t>
  </si>
  <si>
    <t>160610</t>
  </si>
  <si>
    <t>16 06 11*</t>
  </si>
  <si>
    <t>déchets de batteries sodium-soufre</t>
  </si>
  <si>
    <t>dechets de batteries sodium-soufre | piles accumulateurs</t>
  </si>
  <si>
    <t>160611</t>
  </si>
  <si>
    <t>16 06 12</t>
  </si>
  <si>
    <t>autres déchets de batteries au sodium (sauf rubriques 16 06 10 et 16 06 11)</t>
  </si>
  <si>
    <t>autres dechets de batteries au sodium (sauf rubriques 16 06 10 et 16 06 11) | piles accumulateurs</t>
  </si>
  <si>
    <t>160612</t>
  </si>
  <si>
    <t>16 06 13*</t>
  </si>
  <si>
    <t>déchets de batteries en mélange</t>
  </si>
  <si>
    <t>dechets de batteries en melange | piles accumulateurs</t>
  </si>
  <si>
    <t>160613</t>
  </si>
  <si>
    <t>16 06 14*</t>
  </si>
  <si>
    <t>autres déchets de batteries contenant des substances dangereuses</t>
  </si>
  <si>
    <t>autres dechets de batteries contenant des substances dangereuses | piles accumulateurs</t>
  </si>
  <si>
    <t>160614</t>
  </si>
  <si>
    <t>16 06 15</t>
  </si>
  <si>
    <t>déchets de batteries non spécifiés ailleurs, autres que ceux visés aux rubriques 16 06 12 et 16 06 14</t>
  </si>
  <si>
    <t>dechets de batteries non specifies ailleurs, autres que ceux vises aux rubriques 16 06 12 et 16 06 14 | piles accumulateurs</t>
  </si>
  <si>
    <t>160615</t>
  </si>
  <si>
    <t>16 06 22*</t>
  </si>
  <si>
    <t>déchets de fabrication de batteries plomb-acide contenant des substances dangereuses (par exemple, pâte de plomb)</t>
  </si>
  <si>
    <t>dechets de fabrication de batteries plomb-acide contenant des substances dangereuses (par exemple, pate de plomb) | piles accumulateurs</t>
  </si>
  <si>
    <t>160622</t>
  </si>
  <si>
    <t>16 06 23</t>
  </si>
  <si>
    <t>déchets de fabrication de batteries plomb-acide, autres que ceux visés à la rubrique 16 06 22</t>
  </si>
  <si>
    <t>dechets de fabrication de batteries plomb-acide, autres que ceux vises a la rubrique 16 06 22 | piles accumulateurs</t>
  </si>
  <si>
    <t>160623</t>
  </si>
  <si>
    <t>16 06 24*</t>
  </si>
  <si>
    <t>déchets de fabrication de batteries au lithium contenant des substances dangereuses (par exemple, découpes de cathodes, pâtes cathodiques ou éléments de batteries, modules de batterie et/ou assemblages-batteries hors spécifications)</t>
  </si>
  <si>
    <t>dechets de fabrication de batteries au lithium contenant des substances dangereuses (par exemple, decoupes de cathodes, pates cathodiques ou elements de batteries, modules de batterie et/ou assemblages-batteries hors specifications) | piles accumulateurs</t>
  </si>
  <si>
    <t>160624</t>
  </si>
  <si>
    <t>16 06 25</t>
  </si>
  <si>
    <t>déchets de batteries au lithium autres que ceux visés à la rubrique 16 06 24 (par exemple, découpes d’anodes)</t>
  </si>
  <si>
    <t>Nouveau code au 9/11/2026 (fabrication, voir Liste)</t>
  </si>
  <si>
    <t>Attention : le libellé français omet « de fabrication ». La version anglaise (« lithium-based battery manufacturing waste ») vise les déchets de fabrication de batteries au lithium. Une batterie au lithium usagée relève de 16 06 07*, pas de 16 06 25.</t>
  </si>
  <si>
    <t>dechets de batteries au lithium autres que ceux vises a la rubrique 16 06 24 (par exemple, decoupes d'anodes) | piles accumulateurs</t>
  </si>
  <si>
    <t>160625</t>
  </si>
  <si>
    <t>16 06 26*</t>
  </si>
  <si>
    <t>déchets de fabrication de batteries au nickel contenant des substances dangereuses (par exemple, matériaux de cathodes liquides et solides)</t>
  </si>
  <si>
    <t>dechets de fabrication de batteries au nickel contenant des substances dangereuses (par exemple, materiaux de cathodes liquides et solides) | piles accumulateurs</t>
  </si>
  <si>
    <t>160626</t>
  </si>
  <si>
    <t>16 06 27</t>
  </si>
  <si>
    <t>déchets de fabrication de batteries au nickel, autres que ceux visés à la rubrique 16 06 26</t>
  </si>
  <si>
    <t>dechets de fabrication de batteries au nickel, autres que ceux vises a la rubrique 16 06 26 | piles accumulateurs</t>
  </si>
  <si>
    <t>160627</t>
  </si>
  <si>
    <t>16 06 28*</t>
  </si>
  <si>
    <t>déchets de fabrication de batteries alcalines contenant des substances dangereuses</t>
  </si>
  <si>
    <t>dechets de fabrication de batteries alcalines contenant des substances dangereuses | piles accumulateurs</t>
  </si>
  <si>
    <t>160628</t>
  </si>
  <si>
    <t>16 06 29</t>
  </si>
  <si>
    <t>déchets de fabrication de batteries alcalines, autres que ceux visés à la rubrique 16 06 28</t>
  </si>
  <si>
    <t>dechets de fabrication de batteries alcalines, autres que ceux vises a la rubrique 16 06 28 | piles accumulateurs</t>
  </si>
  <si>
    <t>160629</t>
  </si>
  <si>
    <t>16 06 30*</t>
  </si>
  <si>
    <t>déchets de fabrication de batteries au zinc contenant des substances dangereuses</t>
  </si>
  <si>
    <t>dechets de fabrication de batteries au zinc contenant des substances dangereuses | piles accumulateurs</t>
  </si>
  <si>
    <t>160630</t>
  </si>
  <si>
    <t>16 06 31</t>
  </si>
  <si>
    <t>déchets de fabrication de batteries au zinc, autres que ceux visés à la rubrique 16 06 30</t>
  </si>
  <si>
    <t>dechets de fabrication de batteries au zinc, autres que ceux vises a la rubrique 16 06 30 | piles accumulateurs</t>
  </si>
  <si>
    <t>160631</t>
  </si>
  <si>
    <t>16 06 32*</t>
  </si>
  <si>
    <t>déchets de fabrication de batteries au sodium contenant des substances dangereuses</t>
  </si>
  <si>
    <t>dechets de fabrication de batteries au sodium contenant des substances dangereuses | piles accumulateurs</t>
  </si>
  <si>
    <t>160632</t>
  </si>
  <si>
    <t>16 06 33</t>
  </si>
  <si>
    <t>déchets de fabrication de batteries au sodium, autres que ceux visés à la rubrique 16 06 32</t>
  </si>
  <si>
    <t>dechets de fabrication de batteries au sodium, autres que ceux vises a la rubrique 16 06 32 | piles accumulateurs</t>
  </si>
  <si>
    <t>160633</t>
  </si>
  <si>
    <t>16 06 34*</t>
  </si>
  <si>
    <t>déchets de fabrication de batteries contenant des substances dangereuses, autres que ceux visés aux rubriques 16 06 22, 16 06 24, 16 06 26, 16 06 28, 16 06 30 et 16 06 32</t>
  </si>
  <si>
    <t>dechets de fabrication de batteries contenant des substances dangereuses, autres que ceux vises aux rubriques 16 06 22, 16 06 24, 16 06 26, 16 06 28, 16 06 30 et 16 06 32 | piles accumulateurs</t>
  </si>
  <si>
    <t>160634</t>
  </si>
  <si>
    <t>16 06 35</t>
  </si>
  <si>
    <t>déchets de fabrication de batteries autres que ceux visés aux rubriques 16 06 23, 16 06 25, 16 06 27, 16 06 29, 16 06 31 et 16 06 33</t>
  </si>
  <si>
    <t>dechets de fabrication de batteries autres que ceux vises aux rubriques 16 06 23, 16 06 25, 16 06 27, 16 06 29, 16 06 31 et 16 06 33 | piles accumulateurs</t>
  </si>
  <si>
    <t>160635</t>
  </si>
  <si>
    <t>16 07 08*</t>
  </si>
  <si>
    <t>déchets contenant des hydrocarbures</t>
  </si>
  <si>
    <t>16 07 déchets provenant du nettoyage de cuves et fûts de stockage et de transport (sauf chapitres 05 et 13)</t>
  </si>
  <si>
    <t>dechets contenant des hydrocarbures</t>
  </si>
  <si>
    <t>160708</t>
  </si>
  <si>
    <t>16 07 09*</t>
  </si>
  <si>
    <t>déchets contenant d'autres substances dangereuses</t>
  </si>
  <si>
    <t>dechets contenant d'autres substances dangereuses</t>
  </si>
  <si>
    <t>160709</t>
  </si>
  <si>
    <t>16 07 99</t>
  </si>
  <si>
    <t>160799</t>
  </si>
  <si>
    <t>16 08 01</t>
  </si>
  <si>
    <t>catalyseurs usés contenant de l'or, de l'argent, du rhénium, du rhodium, du palladium, de l'iridium ou du platine (sauf rubrique 16 08 07)</t>
  </si>
  <si>
    <t>16 08 catalyseurs usés</t>
  </si>
  <si>
    <t>catalyseurs uses contenant de l'or, de l'argent, du rhenium, du rhodium, du palladium, de l'iridium ou du platine (sauf rubrique 16 08 07)</t>
  </si>
  <si>
    <t>160801</t>
  </si>
  <si>
    <t>16 08 02*</t>
  </si>
  <si>
    <t>catalyseurs usés contenant des métaux ou composés de métaux de transition dangereux</t>
  </si>
  <si>
    <t>catalyseurs uses contenant des metaux ou composes de metaux de transition dangereux</t>
  </si>
  <si>
    <t>160802</t>
  </si>
  <si>
    <t>16 08 03</t>
  </si>
  <si>
    <t>catalyseurs usés contenant des métaux ou composés de métaux de transition non spécifiés ailleurs</t>
  </si>
  <si>
    <t>catalyseurs uses contenant des metaux ou composes de metaux de transition non specifies ailleurs</t>
  </si>
  <si>
    <t>160803</t>
  </si>
  <si>
    <t>16 08 04</t>
  </si>
  <si>
    <t>catalyseurs usés de craquage catalytique sur lit fluide (sauf rubrique 16 08 07)</t>
  </si>
  <si>
    <t>catalyseurs uses de craquage catalytique sur lit fluide (sauf rubrique 16 08 07)</t>
  </si>
  <si>
    <t>160804</t>
  </si>
  <si>
    <t>16 08 05*</t>
  </si>
  <si>
    <t>catalyseurs usés contenant de l'acide phosphorique</t>
  </si>
  <si>
    <t>catalyseurs uses contenant de l'acide phosphorique</t>
  </si>
  <si>
    <t>160805</t>
  </si>
  <si>
    <t>16 08 06*</t>
  </si>
  <si>
    <t>liquides usés employés comme catalyseurs</t>
  </si>
  <si>
    <t>liquides uses employes comme catalyseurs</t>
  </si>
  <si>
    <t>160806</t>
  </si>
  <si>
    <t>16 08 07*</t>
  </si>
  <si>
    <t>catalyseurs usés contaminés par des substances dangereuses</t>
  </si>
  <si>
    <t>catalyseurs uses contamines par des substances dangereuses</t>
  </si>
  <si>
    <t>160807</t>
  </si>
  <si>
    <t>16 09 01*</t>
  </si>
  <si>
    <t>permanganates, par exemple, permanganate de potassium</t>
  </si>
  <si>
    <t>16 09 substances oxydantes</t>
  </si>
  <si>
    <t>160901</t>
  </si>
  <si>
    <t>16 09 02*</t>
  </si>
  <si>
    <t>chromates, par exemple, chromate de potassium, dichromate de sodium ou de potassium</t>
  </si>
  <si>
    <t>160902</t>
  </si>
  <si>
    <t>16 09 03*</t>
  </si>
  <si>
    <t>peroxydes, par exemple, peroxyde d'hydrogène</t>
  </si>
  <si>
    <t>peroxydes, par exemple, peroxyde d'hydrogene</t>
  </si>
  <si>
    <t>160903</t>
  </si>
  <si>
    <t>16 09 04*</t>
  </si>
  <si>
    <t>substances oxydantes non spécifiées ailleurs</t>
  </si>
  <si>
    <t>substances oxydantes non specifiees ailleurs</t>
  </si>
  <si>
    <t>160904</t>
  </si>
  <si>
    <t>16 10 01*</t>
  </si>
  <si>
    <t>déchets liquides aqueux contenant des substances dangereuses</t>
  </si>
  <si>
    <t>16 10 déchets liquides aqueux destinés à un traitement hors site</t>
  </si>
  <si>
    <t>dechets liquides aqueux contenant des substances dangereuses</t>
  </si>
  <si>
    <t>161001</t>
  </si>
  <si>
    <t>16 10 02</t>
  </si>
  <si>
    <t>déchets liquides aqueux autres que ceux visés à la rubrique 16 10 01</t>
  </si>
  <si>
    <t>dechets liquides aqueux autres que ceux vises a la rubrique 16 10 01</t>
  </si>
  <si>
    <t>161002</t>
  </si>
  <si>
    <t>16 10 03*</t>
  </si>
  <si>
    <t>concentrés aqueux contenant des substances dangereuses</t>
  </si>
  <si>
    <t>concentres aqueux contenant des substances dangereuses</t>
  </si>
  <si>
    <t>161003</t>
  </si>
  <si>
    <t>16 10 04</t>
  </si>
  <si>
    <t>concentrés aqueux autres que ceux visés à la rubrique 16 10 03</t>
  </si>
  <si>
    <t>concentres aqueux autres que ceux vises a la rubrique 16 10 03</t>
  </si>
  <si>
    <t>161004</t>
  </si>
  <si>
    <t>16 11 01*</t>
  </si>
  <si>
    <t>revêtements de fours et réfractaires à base de carbone provenant de procédés métallurgiques contenant des substances dangereuses</t>
  </si>
  <si>
    <t>16 11 déchets de revêtements de fours et réfractaires</t>
  </si>
  <si>
    <t>revetements de fours et refractaires a base de carbone provenant de procedes metallurgiques contenant des substances dangereuses</t>
  </si>
  <si>
    <t>161101</t>
  </si>
  <si>
    <t>16 11 02</t>
  </si>
  <si>
    <t>revêtements de fours et réfractaires à base de carbone provenant de procédés métallurgiques autres que ceux visés à la rubrique 16 11 01</t>
  </si>
  <si>
    <t>revetements de fours et refractaires a base de carbone provenant de procedes metallurgiques autres que ceux vises a la rubrique 16 11 01</t>
  </si>
  <si>
    <t>161102</t>
  </si>
  <si>
    <t>16 11 03*</t>
  </si>
  <si>
    <t>autres revêtements de fours et réfractaires provenant de procédés métallurgiques contenant des substances dangereuses</t>
  </si>
  <si>
    <t>autres revetements de fours et refractaires provenant de procedes metallurgiques contenant des substances dangereuses</t>
  </si>
  <si>
    <t>161103</t>
  </si>
  <si>
    <t>16 11 04</t>
  </si>
  <si>
    <t>autres revêtements de fours et réfractaires provenant de procédés métallurgiques non visés à la rubrique 16 11 03</t>
  </si>
  <si>
    <t>autres revetements de fours et refractaires provenant de procedes metallurgiques non vises a la rubrique 16 11 03</t>
  </si>
  <si>
    <t>161104</t>
  </si>
  <si>
    <t>16 11 05*</t>
  </si>
  <si>
    <t>revêtements de fours et réfractaires provenant de procédés non métallurgiques contenant des substances dangereuses</t>
  </si>
  <si>
    <t>revetements de fours et refractaires provenant de procedes non metallurgiques contenant des substances dangereuses</t>
  </si>
  <si>
    <t>161105</t>
  </si>
  <si>
    <t>16 11 06</t>
  </si>
  <si>
    <t>revêtements de fours et réfractaires provenant de procédés non métallurgiques autres que ceux visés à la rubrique 16 11 05</t>
  </si>
  <si>
    <t>revetements de fours et refractaires provenant de procedes non metallurgiques autres que ceux vises a la rubrique 16 11 05</t>
  </si>
  <si>
    <t>161106</t>
  </si>
  <si>
    <t>17 01 01</t>
  </si>
  <si>
    <t>béton</t>
  </si>
  <si>
    <t>17 01 béton, briques, tuiles et céramiques</t>
  </si>
  <si>
    <t>17 Déchets de construction et de démolition (y compris déblais provenant de sites contaminés)</t>
  </si>
  <si>
    <t>beton</t>
  </si>
  <si>
    <t>170101</t>
  </si>
  <si>
    <t>17 01 02</t>
  </si>
  <si>
    <t>briques</t>
  </si>
  <si>
    <t>170102</t>
  </si>
  <si>
    <t>17 01 03</t>
  </si>
  <si>
    <t>tuiles et céramiques</t>
  </si>
  <si>
    <t>tuiles et ceramiques</t>
  </si>
  <si>
    <t>170103</t>
  </si>
  <si>
    <t>17 01 06*</t>
  </si>
  <si>
    <t>mélanges ou fractions séparées de béton, briques, tuiles et céramiques contenant des substances dangereuses</t>
  </si>
  <si>
    <t>melanges ou fractions separees de beton, briques, tuiles et ceramiques contenant des substances dangereuses</t>
  </si>
  <si>
    <t>170106</t>
  </si>
  <si>
    <t>17 01 07</t>
  </si>
  <si>
    <t>mélanges de béton, briques, tuiles et céramiques autres que ceux visés à la rubrique 17 01 06</t>
  </si>
  <si>
    <t>melanges de beton, briques, tuiles et ceramiques autres que ceux vises a la rubrique 17 01 06</t>
  </si>
  <si>
    <t>170107</t>
  </si>
  <si>
    <t>17 02 01</t>
  </si>
  <si>
    <t>bois</t>
  </si>
  <si>
    <t>17 02 bois, verre et matières plastiques</t>
  </si>
  <si>
    <t>170201</t>
  </si>
  <si>
    <t>17 02 02</t>
  </si>
  <si>
    <t>170202</t>
  </si>
  <si>
    <t>17 02 03</t>
  </si>
  <si>
    <t>170203</t>
  </si>
  <si>
    <t>17 02 04*</t>
  </si>
  <si>
    <t>bois, verre et matières plastiques contenant des substances dangereuses ou contaminés par de telles substances</t>
  </si>
  <si>
    <t>bois, verre et matieres plastiques contenant des substances dangereuses ou contamines par de telles substances</t>
  </si>
  <si>
    <t>170204</t>
  </si>
  <si>
    <t>17 03 01*</t>
  </si>
  <si>
    <t>mélanges bitumineux contenant du goudron</t>
  </si>
  <si>
    <t>17 03 mélanges bitumineux, goudron et produits goudronnés</t>
  </si>
  <si>
    <t>melanges bitumineux contenant du goudron</t>
  </si>
  <si>
    <t>170301</t>
  </si>
  <si>
    <t>17 03 02</t>
  </si>
  <si>
    <t>mélanges bitumineux autres que ceux visés à la rubrique 17 03 01</t>
  </si>
  <si>
    <t>melanges bitumineux autres que ceux vises a la rubrique 17 03 01</t>
  </si>
  <si>
    <t>170302</t>
  </si>
  <si>
    <t>17 03 03*</t>
  </si>
  <si>
    <t>goudron et produits goudronnés</t>
  </si>
  <si>
    <t>goudron et produits goudronnes</t>
  </si>
  <si>
    <t>170303</t>
  </si>
  <si>
    <t>17 04 01</t>
  </si>
  <si>
    <t>cuivre, bronze, laiton</t>
  </si>
  <si>
    <t>17 04 métaux (y compris leurs alliages)</t>
  </si>
  <si>
    <t>170401</t>
  </si>
  <si>
    <t>17 04 02</t>
  </si>
  <si>
    <t>aluminium</t>
  </si>
  <si>
    <t>170402</t>
  </si>
  <si>
    <t>17 04 03</t>
  </si>
  <si>
    <t>plomb</t>
  </si>
  <si>
    <t>170403</t>
  </si>
  <si>
    <t>17 04 04</t>
  </si>
  <si>
    <t>zinc</t>
  </si>
  <si>
    <t>170404</t>
  </si>
  <si>
    <t>17 04 05</t>
  </si>
  <si>
    <t>fer et acier</t>
  </si>
  <si>
    <t>fer et acier | ferraille</t>
  </si>
  <si>
    <t>170405</t>
  </si>
  <si>
    <t>17 04 06</t>
  </si>
  <si>
    <t>étain</t>
  </si>
  <si>
    <t>etain</t>
  </si>
  <si>
    <t>170406</t>
  </si>
  <si>
    <t>17 04 07</t>
  </si>
  <si>
    <t>métaux en mélange</t>
  </si>
  <si>
    <t>metaux en melange</t>
  </si>
  <si>
    <t>170407</t>
  </si>
  <si>
    <t>17 04 09*</t>
  </si>
  <si>
    <t>déchets métalliques contaminés par des substances dangereuses</t>
  </si>
  <si>
    <t>dechets metalliques contamines par des substances dangereuses</t>
  </si>
  <si>
    <t>170409</t>
  </si>
  <si>
    <t>17 04 10*</t>
  </si>
  <si>
    <t>câbles contenant des hydrocarbures, du goudron ou d'autres substances dangereuses</t>
  </si>
  <si>
    <t>cables contenant des hydrocarbures, du goudron ou d'autres substances dangereuses</t>
  </si>
  <si>
    <t>170410</t>
  </si>
  <si>
    <t>17 04 11</t>
  </si>
  <si>
    <t>câbles autres que ceux visés à la rubrique 17 04 10</t>
  </si>
  <si>
    <t>cables autres que ceux vises a la rubrique 17 04 10</t>
  </si>
  <si>
    <t>170411</t>
  </si>
  <si>
    <t>17 05 03*</t>
  </si>
  <si>
    <t>terres et cailloux contenant des substances dangereuses</t>
  </si>
  <si>
    <t>17 05 terres (y compris déblais provenant de sites contaminés), cailloux et boues de dragage</t>
  </si>
  <si>
    <t>170503</t>
  </si>
  <si>
    <t>17 05 04</t>
  </si>
  <si>
    <t>terres et cailloux autres que ceux visés à la rubrique 17 05 03</t>
  </si>
  <si>
    <t>terres et cailloux autres que ceux vises a la rubrique 17 05 03</t>
  </si>
  <si>
    <t>170504</t>
  </si>
  <si>
    <t>17 05 05*</t>
  </si>
  <si>
    <t>boues de dragage contenant des substances dangereuses</t>
  </si>
  <si>
    <t>170505</t>
  </si>
  <si>
    <t>17 05 06</t>
  </si>
  <si>
    <t>boues de dragage autres que celles visées à la rubrique 17 05 05</t>
  </si>
  <si>
    <t>boues de dragage autres que celles visees a la rubrique 17 05 05</t>
  </si>
  <si>
    <t>170506</t>
  </si>
  <si>
    <t>17 05 07*</t>
  </si>
  <si>
    <t>ballast de voie contenant des substances dangereuses</t>
  </si>
  <si>
    <t>170507</t>
  </si>
  <si>
    <t>17 05 08</t>
  </si>
  <si>
    <t>ballast de voie autre que celui visé à la rubrique 17 05 07</t>
  </si>
  <si>
    <t>ballast de voie autre que celui vise a la rubrique 17 05 07</t>
  </si>
  <si>
    <t>170508</t>
  </si>
  <si>
    <t>17 06 01*</t>
  </si>
  <si>
    <t>matériaux d'isolation contenant de l'amiante</t>
  </si>
  <si>
    <t>17 06 matériaux d'isolation et matériaux de construction contenant de l'amiante</t>
  </si>
  <si>
    <t>materiaux d'isolation contenant de l'amiante</t>
  </si>
  <si>
    <t>170601</t>
  </si>
  <si>
    <t>17 06 03*</t>
  </si>
  <si>
    <t>autres matériaux d'isolation à base de ou contenant des substances dangereuses</t>
  </si>
  <si>
    <t>autres materiaux d'isolation a base de ou contenant des substances dangereuses</t>
  </si>
  <si>
    <t>170603</t>
  </si>
  <si>
    <t>17 06 04</t>
  </si>
  <si>
    <t>matériaux d'isolation autres que ceux visés aux rubriques 17 06 01 et 17 06 03</t>
  </si>
  <si>
    <t>materiaux d'isolation autres que ceux vises aux rubriques 17 06 01 et 17 06 03</t>
  </si>
  <si>
    <t>170604</t>
  </si>
  <si>
    <t>17 06 05*</t>
  </si>
  <si>
    <t>matériaux de construction contenant de l'amiante</t>
  </si>
  <si>
    <t>materiaux de construction contenant de l'amiante</t>
  </si>
  <si>
    <t>170605</t>
  </si>
  <si>
    <t>17 08 01*</t>
  </si>
  <si>
    <t>matériaux de construction à base de gypse contaminés par des substances dangereuses</t>
  </si>
  <si>
    <t>17 08 matériaux de construction à base de gypse</t>
  </si>
  <si>
    <t>materiaux de construction a base de gypse contamines par des substances dangereuses | platre</t>
  </si>
  <si>
    <t>170801</t>
  </si>
  <si>
    <t>17 08 02</t>
  </si>
  <si>
    <t>matériaux de construction à base de gypse autres que ceux visés à la rubrique 17 08 01</t>
  </si>
  <si>
    <t>materiaux de construction a base de gypse autres que ceux vises a la rubrique 17 08 01 | platre</t>
  </si>
  <si>
    <t>170802</t>
  </si>
  <si>
    <t>17 09 01*</t>
  </si>
  <si>
    <t>déchets de construction et de démolition contenant du mercure</t>
  </si>
  <si>
    <t>17 09 autres déchets de construction et de démolition</t>
  </si>
  <si>
    <t>dechets de construction et de demolition contenant du mercure</t>
  </si>
  <si>
    <t>170901</t>
  </si>
  <si>
    <t>17 09 02*</t>
  </si>
  <si>
    <t>déchets de construction et de démolition contenant des PCB (par exemple, mastics, sols à base de résines, double vitrage, condensateurs, contenant des PCB)</t>
  </si>
  <si>
    <t>dechets de construction et de demolition contenant des pcb (par exemple, mastics, sols a base de resines, double vitrage, condensateurs, contenant des pcb)</t>
  </si>
  <si>
    <t>170902</t>
  </si>
  <si>
    <t>17 09 03*</t>
  </si>
  <si>
    <t>autres déchets de construction et de démolition (y compris en mélange) contenant des substances dangereuses</t>
  </si>
  <si>
    <t>autres dechets de construction et de demolition (y compris en melange) contenant des substances dangereuses</t>
  </si>
  <si>
    <t>170903</t>
  </si>
  <si>
    <t>17 09 04</t>
  </si>
  <si>
    <t>déchets de construction et de démolition en mélange autres que ceux visés aux rubriques 17 09 01, 17 09 02 et 17 09 03</t>
  </si>
  <si>
    <t>dechets de construction et de demolition en melange autres que ceux vises aux rubriques 17 09 01, 17 09 02 et 17 09 03</t>
  </si>
  <si>
    <t>170904</t>
  </si>
  <si>
    <t>18 01 01</t>
  </si>
  <si>
    <t>objets piquants et coupants (sauf rubrique 18 01 03)</t>
  </si>
  <si>
    <t>18 01 déchets provenant des maternités, du diagnostic, du traitement ou de la prévention des maladies de l'homme</t>
  </si>
  <si>
    <t>18 Déchets provenant des soins médicaux ou vétérinaires et/ou de la recherche associée (sauf déchets de cuisine et de restauration ne provenant pas directement des soins médicaux)</t>
  </si>
  <si>
    <t>180101</t>
  </si>
  <si>
    <t>18 01 02</t>
  </si>
  <si>
    <t>déchets anatomiques et organes, y compris sacs de sang et réserves de sang (sauf rubrique 18 01 03)</t>
  </si>
  <si>
    <t>dechets anatomiques et organes, y compris sacs de sang et reserves de sang (sauf rubrique 18 01 03)</t>
  </si>
  <si>
    <t>180102</t>
  </si>
  <si>
    <t>18 01 03*</t>
  </si>
  <si>
    <t>déchets dont la collecte et l'élimination font l'objet de prescriptions particulières vis-à-vis des risques d'infection</t>
  </si>
  <si>
    <t>dechets dont la collecte et l'elimination font l'objet de prescriptions particulieres vis-a-vis des risques d'infection | dasri</t>
  </si>
  <si>
    <t>180103</t>
  </si>
  <si>
    <t>18 01 04</t>
  </si>
  <si>
    <t>déchets dont la collecte et l'élimination ne font pas l'objet de prescriptions particulières vis-à-vis des risques d'infection (par exemple vêtements, plâtres, draps, vêtements jetables, langes)</t>
  </si>
  <si>
    <t>dechets dont la collecte et l'elimination ne font pas l'objet de prescriptions particulieres vis-a-vis des risques d'infection (par exemple vetements, platres, draps, vetements jetables, langes)</t>
  </si>
  <si>
    <t>180104</t>
  </si>
  <si>
    <t>18 01 06*</t>
  </si>
  <si>
    <t>produits chimiques à base de ou contenant des substances dangereuses</t>
  </si>
  <si>
    <t>produits chimiques a base de ou contenant des substances dangereuses</t>
  </si>
  <si>
    <t>180106</t>
  </si>
  <si>
    <t>18 01 07</t>
  </si>
  <si>
    <t>produits chimiques autres que ceux visés à la rubrique 18 01 06</t>
  </si>
  <si>
    <t>produits chimiques autres que ceux vises a la rubrique 18 01 06</t>
  </si>
  <si>
    <t>180107</t>
  </si>
  <si>
    <t>18 01 08*</t>
  </si>
  <si>
    <t>médicaments cytotoxiques et cytostatiques</t>
  </si>
  <si>
    <t>medicaments cytotoxiques et cytostatiques</t>
  </si>
  <si>
    <t>180108</t>
  </si>
  <si>
    <t>18 01 09</t>
  </si>
  <si>
    <t>médicaments autres que ceux visés à la rubrique 18 01 08</t>
  </si>
  <si>
    <t>medicaments autres que ceux vises a la rubrique 18 01 08</t>
  </si>
  <si>
    <t>180109</t>
  </si>
  <si>
    <t>18 01 10*</t>
  </si>
  <si>
    <t>déchets d'amalgame dentaire</t>
  </si>
  <si>
    <t>dechets d'amalgame dentaire</t>
  </si>
  <si>
    <t>180110</t>
  </si>
  <si>
    <t>18 02 01</t>
  </si>
  <si>
    <t>objets piquants et coupants (sauf rubrique 18 02 02)</t>
  </si>
  <si>
    <t>18 02 déchets provenant de la recherche, du diagnostic, du traitement ou de la prévention des maladies des animaux</t>
  </si>
  <si>
    <t>180201</t>
  </si>
  <si>
    <t>18 02 02*</t>
  </si>
  <si>
    <t>180202</t>
  </si>
  <si>
    <t>18 02 03</t>
  </si>
  <si>
    <t>déchets dont la collecte et l'élimination ne font pas l'objet de prescriptions particulières vis-à-vis des risques d'infection</t>
  </si>
  <si>
    <t>dechets dont la collecte et l'elimination ne font pas l'objet de prescriptions particulieres vis-a-vis des risques d'infection</t>
  </si>
  <si>
    <t>180203</t>
  </si>
  <si>
    <t>18 02 05*</t>
  </si>
  <si>
    <t>180205</t>
  </si>
  <si>
    <t>18 02 06</t>
  </si>
  <si>
    <t>produits chimiques autres que ceux visés à la rubrique 18 02 05</t>
  </si>
  <si>
    <t>produits chimiques autres que ceux vises a la rubrique 18 02 05</t>
  </si>
  <si>
    <t>180206</t>
  </si>
  <si>
    <t>18 02 07*</t>
  </si>
  <si>
    <t>180207</t>
  </si>
  <si>
    <t>18 02 08</t>
  </si>
  <si>
    <t>médicaments autres que ceux visés à la rubrique 18 02 07</t>
  </si>
  <si>
    <t>medicaments autres que ceux vises a la rubrique 18 02 07</t>
  </si>
  <si>
    <t>180208</t>
  </si>
  <si>
    <t>19 01 02</t>
  </si>
  <si>
    <t>déchets de déferraillage des mâchefers</t>
  </si>
  <si>
    <t>19 01 déchets de l'incinération ou de la pyrolyse de déchets</t>
  </si>
  <si>
    <t>19 Déchets provenant des installations de gestion des déchets, des stations d'épuration des eaux usées hors site et de la préparation d'eau destinée à la consommation humaine et d'eau à usage industriel</t>
  </si>
  <si>
    <t>dechets de deferraillage des machefers</t>
  </si>
  <si>
    <t>190102</t>
  </si>
  <si>
    <t>19 01 05*</t>
  </si>
  <si>
    <t>gâteaux de filtration provenant de l'épuration des fumées</t>
  </si>
  <si>
    <t>gateaux de filtration provenant de l'epuration des fumees</t>
  </si>
  <si>
    <t>190105</t>
  </si>
  <si>
    <t>19 01 06*</t>
  </si>
  <si>
    <t>déchets liquides aqueux provenant de l'épuration des fumées et autres déchets liquides aqueux</t>
  </si>
  <si>
    <t>dechets liquides aqueux provenant de l'epuration des fumees et autres dechets liquides aqueux</t>
  </si>
  <si>
    <t>190106</t>
  </si>
  <si>
    <t>19 01 07*</t>
  </si>
  <si>
    <t>190107</t>
  </si>
  <si>
    <t>19 01 10*</t>
  </si>
  <si>
    <t>charbon actif usé provenant de l'épuration des gaz de fumées</t>
  </si>
  <si>
    <t>charbon actif use provenant de l'epuration des gaz de fumees</t>
  </si>
  <si>
    <t>190110</t>
  </si>
  <si>
    <t>19 01 11*</t>
  </si>
  <si>
    <t>mâchefers contenant des substances dangereuses</t>
  </si>
  <si>
    <t>machefers contenant des substances dangereuses</t>
  </si>
  <si>
    <t>190111</t>
  </si>
  <si>
    <t>19 01 12</t>
  </si>
  <si>
    <t>mâchefers autres que ceux visés à la rubrique 19 01 11</t>
  </si>
  <si>
    <t>machefers autres que ceux vises a la rubrique 19 01 11</t>
  </si>
  <si>
    <t>190112</t>
  </si>
  <si>
    <t>19 01 13*</t>
  </si>
  <si>
    <t>cendres volantes contenant des substances dangereuses</t>
  </si>
  <si>
    <t>190113</t>
  </si>
  <si>
    <t>19 01 14</t>
  </si>
  <si>
    <t>cendres volantes autres que celles visées à la rubrique 19 01 13</t>
  </si>
  <si>
    <t>cendres volantes autres que celles visees a la rubrique 19 01 13</t>
  </si>
  <si>
    <t>190114</t>
  </si>
  <si>
    <t>19 01 15*</t>
  </si>
  <si>
    <t>cendres sous chaudière contenant des substances dangereuses</t>
  </si>
  <si>
    <t>cendres sous chaudiere contenant des substances dangereuses</t>
  </si>
  <si>
    <t>190115</t>
  </si>
  <si>
    <t>19 01 16</t>
  </si>
  <si>
    <t>cendres sous chaudière autres que celles visées à la rubrique 19 01 15</t>
  </si>
  <si>
    <t>cendres sous chaudiere autres que celles visees a la rubrique 19 01 15</t>
  </si>
  <si>
    <t>190116</t>
  </si>
  <si>
    <t>19 01 17*</t>
  </si>
  <si>
    <t>déchets de pyrolyse contenant des substances dangereuses</t>
  </si>
  <si>
    <t>dechets de pyrolyse contenant des substances dangereuses</t>
  </si>
  <si>
    <t>190117</t>
  </si>
  <si>
    <t>19 01 18</t>
  </si>
  <si>
    <t>déchets de pyrolyse autres que ceux visés à la rubrique 19 01 17</t>
  </si>
  <si>
    <t>dechets de pyrolyse autres que ceux vises a la rubrique 19 01 17</t>
  </si>
  <si>
    <t>190118</t>
  </si>
  <si>
    <t>19 01 19</t>
  </si>
  <si>
    <t>190119</t>
  </si>
  <si>
    <t>19 01 99</t>
  </si>
  <si>
    <t>190199</t>
  </si>
  <si>
    <t>19 02 03</t>
  </si>
  <si>
    <t>déchets prémélangés composés seulement de déchets non dangereux</t>
  </si>
  <si>
    <t>19 02 déchets provenant des traitements physico-chimiques des déchets (notamment, déchromatation, décyanuration, neutralisation)</t>
  </si>
  <si>
    <t>dechets premelanges composes seulement de dechets non dangereux</t>
  </si>
  <si>
    <t>190203</t>
  </si>
  <si>
    <t>19 02 04*</t>
  </si>
  <si>
    <t>déchets prémélangés contenant au moins un déchet dangereux</t>
  </si>
  <si>
    <t>dechets premelanges contenant au moins un dechet dangereux</t>
  </si>
  <si>
    <t>190204</t>
  </si>
  <si>
    <t>19 02 05*</t>
  </si>
  <si>
    <t>boues provenant des traitements physico-chimiques contenant des substances dangereuses</t>
  </si>
  <si>
    <t>190205</t>
  </si>
  <si>
    <t>19 02 06</t>
  </si>
  <si>
    <t>boues provenant des traitements physico-chimiques autres que celles visées à la rubrique 19 02 05</t>
  </si>
  <si>
    <t>boues provenant des traitements physico-chimiques autres que celles visees a la rubrique 19 02 05</t>
  </si>
  <si>
    <t>190206</t>
  </si>
  <si>
    <t>19 02 07*</t>
  </si>
  <si>
    <t>hydrocarbures et concentrés provenant d'une séparation</t>
  </si>
  <si>
    <t>hydrocarbures et concentres provenant d'une separation</t>
  </si>
  <si>
    <t>190207</t>
  </si>
  <si>
    <t>19 02 08*</t>
  </si>
  <si>
    <t>déchets combustibles liquides contenant des substances dangereuses</t>
  </si>
  <si>
    <t>dechets combustibles liquides contenant des substances dangereuses</t>
  </si>
  <si>
    <t>190208</t>
  </si>
  <si>
    <t>19 02 09*</t>
  </si>
  <si>
    <t>déchets combustibles solides contenant des substances dangereuses</t>
  </si>
  <si>
    <t>dechets combustibles solides contenant des substances dangereuses</t>
  </si>
  <si>
    <t>190209</t>
  </si>
  <si>
    <t>19 02 10</t>
  </si>
  <si>
    <t>déchets combustibles autres que ceux visés aux rubriques 19 02 08 et 19 02 09</t>
  </si>
  <si>
    <t>dechets combustibles autres que ceux vises aux rubriques 19 02 08 et 19 02 09</t>
  </si>
  <si>
    <t>190210</t>
  </si>
  <si>
    <t>19 02 11*</t>
  </si>
  <si>
    <t>190211</t>
  </si>
  <si>
    <t>19 02 12*</t>
  </si>
  <si>
    <t>sels solides et solutions contenant des métaux lourds provenant du recyclage de batteries</t>
  </si>
  <si>
    <t>sels solides et solutions contenant des metaux lourds provenant du recyclage de batteries | piles accumulateurs</t>
  </si>
  <si>
    <t>190212</t>
  </si>
  <si>
    <t>19 02 13*</t>
  </si>
  <si>
    <t>190213</t>
  </si>
  <si>
    <t>19 02 99</t>
  </si>
  <si>
    <t>190299</t>
  </si>
  <si>
    <t>19 03 04*</t>
  </si>
  <si>
    <t>déchets marqués comme dangereux partiellement stabilisés, autres que ceux visés à la rubrique 19 03 08</t>
  </si>
  <si>
    <t>19 03 déchets stabilisés/solidifiés</t>
  </si>
  <si>
    <t>dechets marques comme dangereux partiellement stabilises, autres que ceux vises a la rubrique 19 03 08</t>
  </si>
  <si>
    <t>190304</t>
  </si>
  <si>
    <t>19 03 05</t>
  </si>
  <si>
    <t>déchets stabilisés autres que ceux visés à la rubrique 19 03 04</t>
  </si>
  <si>
    <t>dechets stabilises autres que ceux vises a la rubrique 19 03 04</t>
  </si>
  <si>
    <t>190305</t>
  </si>
  <si>
    <t>19 03 06*</t>
  </si>
  <si>
    <t>déchets catalogués comme dangereux, solidifiés</t>
  </si>
  <si>
    <t>dechets catalogues comme dangereux, solidifies</t>
  </si>
  <si>
    <t>190306</t>
  </si>
  <si>
    <t>19 03 07</t>
  </si>
  <si>
    <t>déchets solidifiés autres que ceux visés à la rubrique 19 03 06</t>
  </si>
  <si>
    <t>dechets solidifies autres que ceux vises a la rubrique 19 03 06</t>
  </si>
  <si>
    <t>190307</t>
  </si>
  <si>
    <t>19 03 08*</t>
  </si>
  <si>
    <t>mercure partiellement stabilisé</t>
  </si>
  <si>
    <t>mercure partiellement stabilise</t>
  </si>
  <si>
    <t>190308</t>
  </si>
  <si>
    <t>19 04 01</t>
  </si>
  <si>
    <t>déchets vitrifiés</t>
  </si>
  <si>
    <t>19 04 déchets vitrifiés et déchets provenant de la vitrification</t>
  </si>
  <si>
    <t>dechets vitrifies</t>
  </si>
  <si>
    <t>190401</t>
  </si>
  <si>
    <t>19 04 02*</t>
  </si>
  <si>
    <t>cendres volantes et autres déchets du traitement des gaz de fumée</t>
  </si>
  <si>
    <t>cendres volantes et autres dechets du traitement des gaz de fumee</t>
  </si>
  <si>
    <t>190402</t>
  </si>
  <si>
    <t>19 04 03*</t>
  </si>
  <si>
    <t>phase solide non vitrifiée</t>
  </si>
  <si>
    <t>phase solide non vitrifiee</t>
  </si>
  <si>
    <t>190403</t>
  </si>
  <si>
    <t>19 04 04</t>
  </si>
  <si>
    <t>déchets liquides aqueux provenant de la trempe des déchets vitrifiés</t>
  </si>
  <si>
    <t>dechets liquides aqueux provenant de la trempe des dechets vitrifies</t>
  </si>
  <si>
    <t>190404</t>
  </si>
  <si>
    <t>19 05 01</t>
  </si>
  <si>
    <t>fraction non compostée des déchets municipaux et assimilés</t>
  </si>
  <si>
    <t>19 05 déchets de compostage</t>
  </si>
  <si>
    <t>fraction non compostee des dechets municipaux et assimiles</t>
  </si>
  <si>
    <t>190501</t>
  </si>
  <si>
    <t>19 05 02</t>
  </si>
  <si>
    <t>fraction non compostée des déchets animaux et végétaux</t>
  </si>
  <si>
    <t>fraction non compostee des dechets animaux et vegetaux</t>
  </si>
  <si>
    <t>190502</t>
  </si>
  <si>
    <t>19 05 03</t>
  </si>
  <si>
    <t>compost déclassé</t>
  </si>
  <si>
    <t>compost declasse</t>
  </si>
  <si>
    <t>190503</t>
  </si>
  <si>
    <t>19 05 99</t>
  </si>
  <si>
    <t>190599</t>
  </si>
  <si>
    <t>19 06 03</t>
  </si>
  <si>
    <t>liqueurs provenant du traitement anaérobie des déchets municipaux</t>
  </si>
  <si>
    <t>19 06 déchets provenant du traitement anaérobie des déchets</t>
  </si>
  <si>
    <t>liqueurs provenant du traitement anaerobie des dechets municipaux</t>
  </si>
  <si>
    <t>190603</t>
  </si>
  <si>
    <t>19 06 04</t>
  </si>
  <si>
    <t>digestats provenant du traitement anaérobie des déchets municipaux</t>
  </si>
  <si>
    <t>digestats provenant du traitement anaerobie des dechets municipaux</t>
  </si>
  <si>
    <t>190604</t>
  </si>
  <si>
    <t>19 06 05</t>
  </si>
  <si>
    <t>liqueurs provenant du traitement anaérobie des déchets animaux et végétaux</t>
  </si>
  <si>
    <t>liqueurs provenant du traitement anaerobie des dechets animaux et vegetaux</t>
  </si>
  <si>
    <t>190605</t>
  </si>
  <si>
    <t>19 06 06</t>
  </si>
  <si>
    <t>digestats provenant du traitement anaérobie des déchets animaux et végétaux</t>
  </si>
  <si>
    <t>digestats provenant du traitement anaerobie des dechets animaux et vegetaux</t>
  </si>
  <si>
    <t>190606</t>
  </si>
  <si>
    <t>19 06 99</t>
  </si>
  <si>
    <t>190699</t>
  </si>
  <si>
    <t>19 07 02*</t>
  </si>
  <si>
    <t>lixiviats de décharges contenant des substances dangereuses</t>
  </si>
  <si>
    <t>19 07 lixiviats de décharges</t>
  </si>
  <si>
    <t>lixiviats de decharges contenant des substances dangereuses</t>
  </si>
  <si>
    <t>190702</t>
  </si>
  <si>
    <t>19 07 03</t>
  </si>
  <si>
    <t>lixiviats de décharges autres que ceux visés à la rubrique 19 07 02</t>
  </si>
  <si>
    <t>lixiviats de decharges autres que ceux vises a la rubrique 19 07 02</t>
  </si>
  <si>
    <t>190703</t>
  </si>
  <si>
    <t>19 08 01</t>
  </si>
  <si>
    <t>déchets de dégrillage</t>
  </si>
  <si>
    <t>19 08 déchets provenant d'installations de traitement des eaux usées non spécifiés ailleurs</t>
  </si>
  <si>
    <t>dechets de degrillage</t>
  </si>
  <si>
    <t>190801</t>
  </si>
  <si>
    <t>19 08 02</t>
  </si>
  <si>
    <t>déchets de dessablage</t>
  </si>
  <si>
    <t>dechets de dessablage</t>
  </si>
  <si>
    <t>190802</t>
  </si>
  <si>
    <t>19 08 05</t>
  </si>
  <si>
    <t>boues provenant du traitement des eaux usées urbaines</t>
  </si>
  <si>
    <t>boues provenant du traitement des eaux usees urbaines</t>
  </si>
  <si>
    <t>190805</t>
  </si>
  <si>
    <t>19 08 06*</t>
  </si>
  <si>
    <t>190806</t>
  </si>
  <si>
    <t>19 08 07*</t>
  </si>
  <si>
    <t>solutions et boues provenant de la régénération des échangeurs d'ions</t>
  </si>
  <si>
    <t>solutions et boues provenant de la regeneration des echangeurs d'ions</t>
  </si>
  <si>
    <t>190807</t>
  </si>
  <si>
    <t>19 08 08*</t>
  </si>
  <si>
    <t>déchets provenant des systèmes à membrane contenant des métaux lourds</t>
  </si>
  <si>
    <t>dechets provenant des systemes a membrane contenant des metaux lourds</t>
  </si>
  <si>
    <t>190808</t>
  </si>
  <si>
    <t>19 08 09</t>
  </si>
  <si>
    <t>mélanges de graisse et d'huile provenant de la séparation huile/eaux usées contenant seulement des huiles et graisses alimentaires</t>
  </si>
  <si>
    <t>melanges de graisse et d'huile provenant de la separation huile/eaux usees contenant seulement des huiles et graisses alimentaires</t>
  </si>
  <si>
    <t>190809</t>
  </si>
  <si>
    <t>19 08 10*</t>
  </si>
  <si>
    <t>mélanges de graisse et d'huile provenant de la séparation huile/eaux usées autres que ceux visés à la rubrique 19 08 09</t>
  </si>
  <si>
    <t>melanges de graisse et d'huile provenant de la separation huile/eaux usees autres que ceux vises a la rubrique 19 08 09</t>
  </si>
  <si>
    <t>190810</t>
  </si>
  <si>
    <t>19 08 11*</t>
  </si>
  <si>
    <t>boues contenant des substances dangereuses provenant du traitement biologique des eaux usées industrielles</t>
  </si>
  <si>
    <t>boues contenant des substances dangereuses provenant du traitement biologique des eaux usees industrielles</t>
  </si>
  <si>
    <t>190811</t>
  </si>
  <si>
    <t>19 08 12</t>
  </si>
  <si>
    <t>boues provenant du traitement biologique des eaux usées industrielles autres que celles visées à la rubrique 19 08 11</t>
  </si>
  <si>
    <t>boues provenant du traitement biologique des eaux usees industrielles autres que celles visees a la rubrique 19 08 11</t>
  </si>
  <si>
    <t>190812</t>
  </si>
  <si>
    <t>19 08 13*</t>
  </si>
  <si>
    <t>boues contenant des substances dangereuses provenant d'autres traitements des eaux usées industrielles</t>
  </si>
  <si>
    <t>boues contenant des substances dangereuses provenant d'autres traitements des eaux usees industrielles</t>
  </si>
  <si>
    <t>190813</t>
  </si>
  <si>
    <t>19 08 14</t>
  </si>
  <si>
    <t>boues provenant d'autres traitements des eaux usées industrielles autres que celles visées à la rubrique 19 08 13</t>
  </si>
  <si>
    <t>boues provenant d'autres traitements des eaux usees industrielles autres que celles visees a la rubrique 19 08 13</t>
  </si>
  <si>
    <t>190814</t>
  </si>
  <si>
    <t>19 08 99</t>
  </si>
  <si>
    <t>190899</t>
  </si>
  <si>
    <t>19 09 01</t>
  </si>
  <si>
    <t>déchets solides de première filtration et de dégrillage</t>
  </si>
  <si>
    <t>19 09 déchets provenant de la préparation d'eau destinée à la consommation humaine ou d'eau à usage industriel</t>
  </si>
  <si>
    <t>dechets solides de premiere filtration et de degrillage</t>
  </si>
  <si>
    <t>190901</t>
  </si>
  <si>
    <t>19 09 02</t>
  </si>
  <si>
    <t>boues de clarification de l'eau</t>
  </si>
  <si>
    <t>190902</t>
  </si>
  <si>
    <t>19 09 03</t>
  </si>
  <si>
    <t>boues de décarbonatation</t>
  </si>
  <si>
    <t>boues de decarbonatation</t>
  </si>
  <si>
    <t>190903</t>
  </si>
  <si>
    <t>19 09 04</t>
  </si>
  <si>
    <t>charbon actif usé</t>
  </si>
  <si>
    <t>charbon actif use</t>
  </si>
  <si>
    <t>190904</t>
  </si>
  <si>
    <t>19 09 05</t>
  </si>
  <si>
    <t>190905</t>
  </si>
  <si>
    <t>19 09 06</t>
  </si>
  <si>
    <t>190906</t>
  </si>
  <si>
    <t>19 09 99</t>
  </si>
  <si>
    <t>190999</t>
  </si>
  <si>
    <t>19 10 01</t>
  </si>
  <si>
    <t>déchets de fer ou d'acier</t>
  </si>
  <si>
    <t>19 10 déchets provenant du broyage de déchets contenant des métaux</t>
  </si>
  <si>
    <t>dechets de fer ou d'acier</t>
  </si>
  <si>
    <t>191001</t>
  </si>
  <si>
    <t>19 10 02</t>
  </si>
  <si>
    <t>déchets de métaux non ferreux</t>
  </si>
  <si>
    <t>dechets de metaux non ferreux</t>
  </si>
  <si>
    <t>191002</t>
  </si>
  <si>
    <t>19 10 03*</t>
  </si>
  <si>
    <t>fraction légère des résidus de broyage et poussières contenant des substances dangereuses</t>
  </si>
  <si>
    <t>fraction legere des residus de broyage et poussieres contenant des substances dangereuses</t>
  </si>
  <si>
    <t>191003</t>
  </si>
  <si>
    <t>19 10 04</t>
  </si>
  <si>
    <t>fraction légère des résidus de broyage et poussières autres que celles visées à la rubrique 19 10 03</t>
  </si>
  <si>
    <t>fraction legere des residus de broyage et poussieres autres que celles visees a la rubrique 19 10 03</t>
  </si>
  <si>
    <t>191004</t>
  </si>
  <si>
    <t>19 10 05*</t>
  </si>
  <si>
    <t>autres fractions contenant des substances dangereuses</t>
  </si>
  <si>
    <t>191005</t>
  </si>
  <si>
    <t>19 10 06</t>
  </si>
  <si>
    <t>autres fractions autres que celles visées à la rubrique 19 10 05</t>
  </si>
  <si>
    <t>autres fractions autres que celles visees a la rubrique 19 10 05</t>
  </si>
  <si>
    <t>191006</t>
  </si>
  <si>
    <t>19 11 01*</t>
  </si>
  <si>
    <t>19 11 déchets provenant de la régénération de l'huile</t>
  </si>
  <si>
    <t>191101</t>
  </si>
  <si>
    <t>19 11 02*</t>
  </si>
  <si>
    <t>191102</t>
  </si>
  <si>
    <t>19 11 03*</t>
  </si>
  <si>
    <t>déchets liquides aqueux</t>
  </si>
  <si>
    <t>dechets liquides aqueux</t>
  </si>
  <si>
    <t>191103</t>
  </si>
  <si>
    <t>19 11 04*</t>
  </si>
  <si>
    <t>191104</t>
  </si>
  <si>
    <t>19 11 05*</t>
  </si>
  <si>
    <t>191105</t>
  </si>
  <si>
    <t>19 11 06</t>
  </si>
  <si>
    <t>boues provenant du traitement in situ des effluents autres que celles visées à la rubrique 19 11 05</t>
  </si>
  <si>
    <t>boues provenant du traitement in situ des effluents autres que celles visees a la rubrique 19 11 05</t>
  </si>
  <si>
    <t>191106</t>
  </si>
  <si>
    <t>19 11 07*</t>
  </si>
  <si>
    <t>déchets provenant de l'épuration des gaz de combustion</t>
  </si>
  <si>
    <t>dechets provenant de l'epuration des gaz de combustion</t>
  </si>
  <si>
    <t>191107</t>
  </si>
  <si>
    <t>19 11 99</t>
  </si>
  <si>
    <t>191199</t>
  </si>
  <si>
    <t>19 12 01</t>
  </si>
  <si>
    <t>papier et carton</t>
  </si>
  <si>
    <t>19 12 déchets provenant du traitement mécanique des déchets (par exemple, tri, broyage, compactage, granulation) non spécifiés ailleurs</t>
  </si>
  <si>
    <t>191201</t>
  </si>
  <si>
    <t>19 12 02</t>
  </si>
  <si>
    <t>191202</t>
  </si>
  <si>
    <t>19 12 03</t>
  </si>
  <si>
    <t>191203</t>
  </si>
  <si>
    <t>19 12 04</t>
  </si>
  <si>
    <t>matières plastiques et caoutchouc</t>
  </si>
  <si>
    <t>matieres plastiques et caoutchouc</t>
  </si>
  <si>
    <t>191204</t>
  </si>
  <si>
    <t>19 12 05</t>
  </si>
  <si>
    <t>191205</t>
  </si>
  <si>
    <t>19 12 06*</t>
  </si>
  <si>
    <t>bois contenant des substances dangereuses</t>
  </si>
  <si>
    <t>191206</t>
  </si>
  <si>
    <t>19 12 07</t>
  </si>
  <si>
    <t>bois autres que ceux visés à la rubrique 19 12 06</t>
  </si>
  <si>
    <t>bois autres que ceux vises a la rubrique 19 12 06</t>
  </si>
  <si>
    <t>191207</t>
  </si>
  <si>
    <t>19 12 08</t>
  </si>
  <si>
    <t>textiles</t>
  </si>
  <si>
    <t>191208</t>
  </si>
  <si>
    <t>19 12 09</t>
  </si>
  <si>
    <t>minéraux (par exemple sable, cailloux)</t>
  </si>
  <si>
    <t>mineraux (par exemple sable, cailloux)</t>
  </si>
  <si>
    <t>191209</t>
  </si>
  <si>
    <t>19 12 10</t>
  </si>
  <si>
    <t>déchets combustibles (combustible issu de déchets)</t>
  </si>
  <si>
    <t>dechets combustibles (combustible issu de dechets)</t>
  </si>
  <si>
    <t>191210</t>
  </si>
  <si>
    <t>19 12 11*</t>
  </si>
  <si>
    <t>autres déchets (y compris mélanges) provenant du traitement mécanique des déchets contenant des substances dangereuses</t>
  </si>
  <si>
    <t>autres dechets (y compris melanges) provenant du traitement mecanique des dechets contenant des substances dangereuses</t>
  </si>
  <si>
    <t>191211</t>
  </si>
  <si>
    <t>19 12 12</t>
  </si>
  <si>
    <t>autres déchets (y compris mélanges) provenant du traitement mécanique des déchets autres que ceux visés à la rubrique 19 12 11</t>
  </si>
  <si>
    <t>autres dechets (y compris melanges) provenant du traitement mecanique des dechets autres que ceux vises a la rubrique 19 12 11</t>
  </si>
  <si>
    <t>191212</t>
  </si>
  <si>
    <t>19 13 01*</t>
  </si>
  <si>
    <t>déchets solides provenant de la décontamination des sols contenant des substances dangereuses</t>
  </si>
  <si>
    <t>19 13 déchets provenant de la décontamination des sols et des eaux souterraines</t>
  </si>
  <si>
    <t>dechets solides provenant de la decontamination des sols contenant des substances dangereuses</t>
  </si>
  <si>
    <t>191301</t>
  </si>
  <si>
    <t>19 13 02</t>
  </si>
  <si>
    <t>déchets solides provenant de la décontamination des sols autres que ceux visés à la rubrique 19 13 01</t>
  </si>
  <si>
    <t>dechets solides provenant de la decontamination des sols autres que ceux vises a la rubrique 19 13 01</t>
  </si>
  <si>
    <t>191302</t>
  </si>
  <si>
    <t>19 13 03*</t>
  </si>
  <si>
    <t>boues provenant de la décontamination des sols contenant des substances dangereuses</t>
  </si>
  <si>
    <t>boues provenant de la decontamination des sols contenant des substances dangereuses</t>
  </si>
  <si>
    <t>191303</t>
  </si>
  <si>
    <t>19 13 04</t>
  </si>
  <si>
    <t>boues provenant de la décontamination des sols autres que celles visées à la rubrique 19 13 03</t>
  </si>
  <si>
    <t>boues provenant de la decontamination des sols autres que celles visees a la rubrique 19 13 03</t>
  </si>
  <si>
    <t>191304</t>
  </si>
  <si>
    <t>19 13 05*</t>
  </si>
  <si>
    <t>boues provenant de la décontamination des eaux souterraines contenant des substances dangereuses</t>
  </si>
  <si>
    <t>boues provenant de la decontamination des eaux souterraines contenant des substances dangereuses</t>
  </si>
  <si>
    <t>191305</t>
  </si>
  <si>
    <t>19 13 06</t>
  </si>
  <si>
    <t>boues provenant de la décontamination des eaux souterraines autres que celles visées à la rubrique 19 13 05</t>
  </si>
  <si>
    <t>boues provenant de la decontamination des eaux souterraines autres que celles visees a la rubrique 19 13 05</t>
  </si>
  <si>
    <t>191306</t>
  </si>
  <si>
    <t>19 13 07*</t>
  </si>
  <si>
    <t>déchets liquides aqueux et concentrés aqueux provenant de la décontamination des eaux souterraines contenant des substances dangereuses</t>
  </si>
  <si>
    <t>dechets liquides aqueux et concentres aqueux provenant de la decontamination des eaux souterraines contenant des substances dangereuses</t>
  </si>
  <si>
    <t>191307</t>
  </si>
  <si>
    <t>19 13 08</t>
  </si>
  <si>
    <t>déchets liquides aqueux et concentrés aqueux provenant de la décontamination des eaux souterraines autres que ceux visés à la rubrique 19 13 07</t>
  </si>
  <si>
    <t>dechets liquides aqueux et concentres aqueux provenant de la decontamination des eaux souterraines autres que ceux vises a la rubrique 19 13 07</t>
  </si>
  <si>
    <t>191308</t>
  </si>
  <si>
    <t>19 14 01*</t>
  </si>
  <si>
    <t>fraction intermédiaire provenant du traitement thermique et/ou mécanique des déchets de batteries plomb-acide et des déchets de fabrication de batteries plomb-acide contenant un mélange de matériaux d’électrodes</t>
  </si>
  <si>
    <t>19 14 fractions intermédiaires provenant du traitement thermique et/ou mécanique des déchets de batteries et des déchets de fabrication de batteries</t>
  </si>
  <si>
    <t>fraction intermediaire provenant du traitement thermique et/ou mecanique des dechets de batteries plomb-acide et des dechets de fabrication de batteries plomb-acide contenant un melange de materiaux d'electrodes | piles accumulateurs</t>
  </si>
  <si>
    <t>191401</t>
  </si>
  <si>
    <t>19 14 02*</t>
  </si>
  <si>
    <t>fraction intermédiaire provenant du traitement thermique et/ou mécanique des déchets de batteries au lithium et des déchets de fabrication de batteries au lithium contenant un mélange de matériaux d’électrodes</t>
  </si>
  <si>
    <t>fraction intermediaire provenant du traitement thermique et/ou mecanique des dechets de batteries au lithium et des dechets de fabrication de batteries au lithium contenant un melange de materiaux d'electrodes | piles accumulateurs</t>
  </si>
  <si>
    <t>191402</t>
  </si>
  <si>
    <t>19 14 03*</t>
  </si>
  <si>
    <t>fraction intermédiaire provenant du traitement thermique et/ou mécanique des déchets de batteries au nickel et des déchets de fabrication de batteries au nickel contenant un mélange de matériaux d’électrodes</t>
  </si>
  <si>
    <t>fraction intermediaire provenant du traitement thermique et/ou mecanique des dechets de batteries au nickel et des dechets de fabrication de batteries au nickel contenant un melange de materiaux d'electrodes | piles accumulateurs</t>
  </si>
  <si>
    <t>191403</t>
  </si>
  <si>
    <t>19 14 04*</t>
  </si>
  <si>
    <t>fraction intermédiaire provenant du traitement thermique et/ou mécanique des déchets de batteries alcalines et des déchets de fabrication de batteries alcalines contenant un mélange de matériaux d’électrodes</t>
  </si>
  <si>
    <t>fraction intermediaire provenant du traitement thermique et/ou mecanique des dechets de batteries alcalines et des dechets de fabrication de batteries alcalines contenant un melange de materiaux d'electrodes | piles accumulateurs</t>
  </si>
  <si>
    <t>191404</t>
  </si>
  <si>
    <t>19 14 05*</t>
  </si>
  <si>
    <t>fraction intermédiaire provenant du traitement thermique et/ou mécanique des déchets de batteries au zinc et des déchets de fabrication de batteries au zinc contenant un mélange de matériaux d’électrodes</t>
  </si>
  <si>
    <t>fraction intermediaire provenant du traitement thermique et/ou mecanique des dechets de batteries au zinc et des dechets de fabrication de batteries au zinc contenant un melange de materiaux d'electrodes | piles accumulateurs</t>
  </si>
  <si>
    <t>191405</t>
  </si>
  <si>
    <t>19 14 06*</t>
  </si>
  <si>
    <t>fraction intermédiaire provenant du traitement thermique et/ou mécanique des déchets de batteries au sodium et des déchets de fabrication de batteries au sodium contenant un mélange de matériaux d’électrodes</t>
  </si>
  <si>
    <t>fraction intermediaire provenant du traitement thermique et/ou mecanique des dechets de batteries au sodium et des dechets de fabrication de batteries au sodium contenant un melange de materiaux d'electrodes | piles accumulateurs</t>
  </si>
  <si>
    <t>191406</t>
  </si>
  <si>
    <t>19 14 07*</t>
  </si>
  <si>
    <t>fraction intermédiaire provenant du traitement thermique et/ou mécanique des déchets de batteries et des déchets de fabrication de batteries contenant un mélange de matériaux d’électrodes, non visée par ailleurs aux rubriques 19 14 01 à 19 14 06</t>
  </si>
  <si>
    <t>fraction intermediaire provenant du traitement thermique et/ou mecanique des dechets de batteries et des dechets de fabrication de batteries contenant un melange de materiaux d'electrodes, non visee par ailleurs aux rubriques 19 14 01 a 19 14 06 | piles accumulateurs</t>
  </si>
  <si>
    <t>191407</t>
  </si>
  <si>
    <t>19 14 08</t>
  </si>
  <si>
    <t>alliages provenant du recyclage de déchets de batteries (sous forme massive)</t>
  </si>
  <si>
    <t>alliages provenant du recyclage de dechets de batteries (sous forme massive) | piles accumulateurs</t>
  </si>
  <si>
    <t>191408</t>
  </si>
  <si>
    <t>20 01 01</t>
  </si>
  <si>
    <t>20 01 fractions collectées séparément (sauf section 15 01)</t>
  </si>
  <si>
    <t>20 Déchets municipaux (déchets ménagers et déchets assimilés provenant des commerces, des industries et des administrations), y compris les fractions collectées séparément</t>
  </si>
  <si>
    <t>200101</t>
  </si>
  <si>
    <t>20 01 02</t>
  </si>
  <si>
    <t>200102</t>
  </si>
  <si>
    <t>20 01 08</t>
  </si>
  <si>
    <t>déchets de cuisine et de cantine biodégradables</t>
  </si>
  <si>
    <t>dechets de cuisine et de cantine biodegradables</t>
  </si>
  <si>
    <t>200108</t>
  </si>
  <si>
    <t>20 01 10</t>
  </si>
  <si>
    <t>vêtements</t>
  </si>
  <si>
    <t>vetements</t>
  </si>
  <si>
    <t>200110</t>
  </si>
  <si>
    <t>20 01 11</t>
  </si>
  <si>
    <t>200111</t>
  </si>
  <si>
    <t>20 01 13*</t>
  </si>
  <si>
    <t>solvants</t>
  </si>
  <si>
    <t>200113</t>
  </si>
  <si>
    <t>20 01 14*</t>
  </si>
  <si>
    <t>acides</t>
  </si>
  <si>
    <t>200114</t>
  </si>
  <si>
    <t>20 01 15*</t>
  </si>
  <si>
    <t>déchets basiques</t>
  </si>
  <si>
    <t>dechets basiques</t>
  </si>
  <si>
    <t>200115</t>
  </si>
  <si>
    <t>20 01 17*</t>
  </si>
  <si>
    <t>produits chimiques de la photographie</t>
  </si>
  <si>
    <t>200117</t>
  </si>
  <si>
    <t>20 01 19*</t>
  </si>
  <si>
    <t>pesticides</t>
  </si>
  <si>
    <t>200119</t>
  </si>
  <si>
    <t>20 01 21*</t>
  </si>
  <si>
    <t>tubes fluorescents et autres déchets contenant du mercure</t>
  </si>
  <si>
    <t>tubes fluorescents et autres dechets contenant du mercure | deee | neon</t>
  </si>
  <si>
    <t>200121</t>
  </si>
  <si>
    <t>20 01 23*</t>
  </si>
  <si>
    <t>équipements mis au rebut contenant des chlorofluorocarbones</t>
  </si>
  <si>
    <t>equipements mis au rebut contenant des chlorofluorocarbones | deee</t>
  </si>
  <si>
    <t>200123</t>
  </si>
  <si>
    <t>20 01 25</t>
  </si>
  <si>
    <t>huiles et matières grasses alimentaires</t>
  </si>
  <si>
    <t>huiles et matieres grasses alimentaires</t>
  </si>
  <si>
    <t>200125</t>
  </si>
  <si>
    <t>20 01 26*</t>
  </si>
  <si>
    <t>huiles et matières grasses autres que celles visées à la rubrique 20 01 25</t>
  </si>
  <si>
    <t>huiles et matieres grasses autres que celles visees a la rubrique 20 01 25</t>
  </si>
  <si>
    <t>200126</t>
  </si>
  <si>
    <t>20 01 27*</t>
  </si>
  <si>
    <t>peinture, encres, colles et résines contenant des substances dangereuses</t>
  </si>
  <si>
    <t>peinture, encres, colles et resines contenant des substances dangereuses</t>
  </si>
  <si>
    <t>200127</t>
  </si>
  <si>
    <t>20 01 28</t>
  </si>
  <si>
    <t>peinture, encres, colles et résines autres que celles visées à la rubrique 20 01 27</t>
  </si>
  <si>
    <t>peinture, encres, colles et resines autres que celles visees a la rubrique 20 01 27</t>
  </si>
  <si>
    <t>200128</t>
  </si>
  <si>
    <t>20 01 29*</t>
  </si>
  <si>
    <t>détergents contenant des substances dangereuses</t>
  </si>
  <si>
    <t>detergents contenant des substances dangereuses</t>
  </si>
  <si>
    <t>200129</t>
  </si>
  <si>
    <t>20 01 30</t>
  </si>
  <si>
    <t>détergents autres que ceux visés à la rubrique 20 01 29</t>
  </si>
  <si>
    <t>detergents autres que ceux vises a la rubrique 20 01 29</t>
  </si>
  <si>
    <t>200130</t>
  </si>
  <si>
    <t>20 01 31*</t>
  </si>
  <si>
    <t>200131</t>
  </si>
  <si>
    <t>20 01 32</t>
  </si>
  <si>
    <t>médicaments autres que ceux visés à la rubrique 20 01 31</t>
  </si>
  <si>
    <t>medicaments autres que ceux vises a la rubrique 20 01 31</t>
  </si>
  <si>
    <t>200132</t>
  </si>
  <si>
    <t>20 01 33*</t>
  </si>
  <si>
    <t>piles et accumulateurs visés aux rubriques 16 06 01, 16 06 02 ou 16 06 03 et piles et accumulateurs non triés contenant ces piles</t>
  </si>
  <si>
    <t>piles et accumulateurs vises aux rubriques 16 06 01, 16 06 02 ou 16 06 03 et piles et accumulateurs non tries contenant ces piles | batteries</t>
  </si>
  <si>
    <t>200133</t>
  </si>
  <si>
    <t>20 01 34</t>
  </si>
  <si>
    <t>piles et accumulateurs autres que ceux visés à la rubrique 20 01 33</t>
  </si>
  <si>
    <t>piles et accumulateurs autres que ceux vises a la rubrique 20 01 33 | batteries</t>
  </si>
  <si>
    <t>200134</t>
  </si>
  <si>
    <t>20 01 35*</t>
  </si>
  <si>
    <t>équipements électriques et électroniques mis au rebut contenant des composants dangereux, autres que ceux visés aux rubriques 20 01 21 et 20 01 23 (1)</t>
  </si>
  <si>
    <t>equipements electriques et electroniques mis au rebut contenant des composants dangereux, autres que ceux vises aux rubriques 20 01 21 et 20 01 23 (1) | deee</t>
  </si>
  <si>
    <t>200135</t>
  </si>
  <si>
    <t>20 01 36</t>
  </si>
  <si>
    <t>équipements électriques et électroniques mis au rebut autres que ceux visés aux rubriques 20 01 21, 20 01 23 et 20 01 35</t>
  </si>
  <si>
    <t>equipements electriques et electroniques mis au rebut autres que ceux vises aux rubriques 20 01 21, 20 01 23 et 20 01 35 | deee</t>
  </si>
  <si>
    <t>200136</t>
  </si>
  <si>
    <t>20 01 37*</t>
  </si>
  <si>
    <t>200137</t>
  </si>
  <si>
    <t>20 01 38</t>
  </si>
  <si>
    <t>bois autres que ceux visés à la rubrique 20 01 37</t>
  </si>
  <si>
    <t>bois autres que ceux vises a la rubrique 20 01 37</t>
  </si>
  <si>
    <t>200138</t>
  </si>
  <si>
    <t>20 01 39</t>
  </si>
  <si>
    <t>200139</t>
  </si>
  <si>
    <t>20 01 40</t>
  </si>
  <si>
    <t>métaux</t>
  </si>
  <si>
    <t>metaux</t>
  </si>
  <si>
    <t>200140</t>
  </si>
  <si>
    <t>20 01 41</t>
  </si>
  <si>
    <t>déchets provenant du ramonage de cheminée</t>
  </si>
  <si>
    <t>dechets provenant du ramonage de cheminee</t>
  </si>
  <si>
    <t>200141</t>
  </si>
  <si>
    <t>20 01 42*</t>
  </si>
  <si>
    <t>déchets de batteries visés aux points 16 06 01 à 16 06 04, 16 06 08 à 16 06 11 ou 16 06 14 et déchets de batteries en mélange contenant ces déchets de batteries, y compris la rubrique 16 06 07</t>
  </si>
  <si>
    <t>dechets de batteries vises aux points 16 06 01 a 16 06 04, 16 06 08 a 16 06 11 ou 16 06 14 et dechets de batteries en melange contenant ces dechets de batteries, y compris la rubrique 16 06 07 | piles accumulateurs</t>
  </si>
  <si>
    <t>200142</t>
  </si>
  <si>
    <t>20 01 43*</t>
  </si>
  <si>
    <t>déchets de batteries au lithium visés à la rubrique 16 06 07</t>
  </si>
  <si>
    <t>dechets de batteries au lithium vises a la rubrique 16 06 07 | piles accumulateurs</t>
  </si>
  <si>
    <t>200143</t>
  </si>
  <si>
    <t>20 01 44</t>
  </si>
  <si>
    <t>déchets de batteries autres que ceux visés aux rubriques 20 01 42 et 20 01 43</t>
  </si>
  <si>
    <t>dechets de batteries autres que ceux vises aux rubriques 20 01 42 et 20 01 43 | piles accumulateurs</t>
  </si>
  <si>
    <t>200144</t>
  </si>
  <si>
    <t>20 01 99</t>
  </si>
  <si>
    <t>autres fractions non spécifiées ailleurs</t>
  </si>
  <si>
    <t>autres fractions non specifiees ailleurs</t>
  </si>
  <si>
    <t>200199</t>
  </si>
  <si>
    <t>20 02 01</t>
  </si>
  <si>
    <t>déchets biodégradables</t>
  </si>
  <si>
    <t>20 02 déchets de jardins et de parcs (y compris les déchets de cimetière)</t>
  </si>
  <si>
    <t>dechets biodegradables</t>
  </si>
  <si>
    <t>200201</t>
  </si>
  <si>
    <t>20 02 02</t>
  </si>
  <si>
    <t>terres et pierres</t>
  </si>
  <si>
    <t>200202</t>
  </si>
  <si>
    <t>20 02 03</t>
  </si>
  <si>
    <t>autres déchets non biodégradables</t>
  </si>
  <si>
    <t>autres dechets non biodegradables</t>
  </si>
  <si>
    <t>200203</t>
  </si>
  <si>
    <t>20 03 01</t>
  </si>
  <si>
    <t>déchets municipaux en mélange</t>
  </si>
  <si>
    <t>20 03 autres déchets municipaux</t>
  </si>
  <si>
    <t>dechets municipaux en melange</t>
  </si>
  <si>
    <t>200301</t>
  </si>
  <si>
    <t>20 03 02</t>
  </si>
  <si>
    <t>déchets de marchés</t>
  </si>
  <si>
    <t>dechets de marches</t>
  </si>
  <si>
    <t>200302</t>
  </si>
  <si>
    <t>20 03 03</t>
  </si>
  <si>
    <t>déchets de nettoyage des rues</t>
  </si>
  <si>
    <t>dechets de nettoyage des rues</t>
  </si>
  <si>
    <t>200303</t>
  </si>
  <si>
    <t>20 03 04</t>
  </si>
  <si>
    <t>boues de fosses septiques</t>
  </si>
  <si>
    <t>boues de fosses septiques | vidange</t>
  </si>
  <si>
    <t>200304</t>
  </si>
  <si>
    <t>20 03 06</t>
  </si>
  <si>
    <t>déchets provenant du nettoyage des égouts</t>
  </si>
  <si>
    <t>dechets provenant du nettoyage des egouts</t>
  </si>
  <si>
    <t>200306</t>
  </si>
  <si>
    <t>20 03 07</t>
  </si>
  <si>
    <t>déchets encombrants</t>
  </si>
  <si>
    <t>dechets encombrants</t>
  </si>
  <si>
    <t>200307</t>
  </si>
  <si>
    <t>20 03 99</t>
  </si>
  <si>
    <t>déchets municipaux non spécifiés ailleurs</t>
  </si>
  <si>
    <t>dechets municipaux non specifies ailleurs</t>
  </si>
  <si>
    <t>200399</t>
  </si>
  <si>
    <t>(1) Par « composants dangereux provenant d’équipements électriques et électroniques », on entend notamment des piles et accumulateurs visés à la section 16 06 et considérés comme dangereux, des aiguilles de mercure, du verre provenant de tubes cathodiques et autres verres activés, etc.</t>
  </si>
  <si>
    <t>Chapitre ou section</t>
  </si>
  <si>
    <t>Codes en vigueur</t>
  </si>
  <si>
    <t>dont dangereux</t>
  </si>
  <si>
    <t>Codes au 9/11/2026</t>
  </si>
  <si>
    <t>01</t>
  </si>
  <si>
    <t>Déchets provenant de l'exploration et de l'exploitation des mines et des carrières ainsi que du traitement physique et chimique des minéraux</t>
  </si>
  <si>
    <t>01 01</t>
  </si>
  <si>
    <t>déchets provenant de l'extraction des minéraux</t>
  </si>
  <si>
    <t>01 03</t>
  </si>
  <si>
    <t>déchets provenant de la transformation physique et chimique des minéraux métallifères</t>
  </si>
  <si>
    <t>01 04</t>
  </si>
  <si>
    <t>déchets provenant de la transformation physique et chimique des minéraux non métallifères</t>
  </si>
  <si>
    <t>01 05</t>
  </si>
  <si>
    <t>boues de forage et autres déchets de forage</t>
  </si>
  <si>
    <t>02</t>
  </si>
  <si>
    <t>Déchets provenant de l'agriculture, de l'horticulture, de l'aquaculture, de la sylviculture, de la chasse et de la pêche ainsi que de la préparation et de la transformation des aliments</t>
  </si>
  <si>
    <t>02 01</t>
  </si>
  <si>
    <t>déchets provenant de l'agriculture, de l'horticulture, de l'aquaculture, de la sylviculture, de la chasse et de la pêche</t>
  </si>
  <si>
    <t>02 02</t>
  </si>
  <si>
    <t>déchets provenant de la préparation et de la transformation de la viande, des poissons et autres aliments d'origine animale</t>
  </si>
  <si>
    <t>02 03</t>
  </si>
  <si>
    <t>déchets provenant de la préparation et de la transformation des fruits, des légumes, des céréales, des huiles alimentaires, du cacao, du café, du thé et du tabac, de la production de conserves, de la production de levures et d'extraits de levures, de la préparation et de la fermentation de mélasses</t>
  </si>
  <si>
    <t>02 04</t>
  </si>
  <si>
    <t>déchets de la transformation du sucre</t>
  </si>
  <si>
    <t>02 05</t>
  </si>
  <si>
    <t>déchets provenant de l'industrie des produits laitiers</t>
  </si>
  <si>
    <t>02 06</t>
  </si>
  <si>
    <t>déchets de boulangerie, pâtisserie, confiserie</t>
  </si>
  <si>
    <t>02 07</t>
  </si>
  <si>
    <t>déchets provenant de la production de boissons alcooliques et non alcooliques (sauf café, thé et cacao)</t>
  </si>
  <si>
    <t>03</t>
  </si>
  <si>
    <t>Déchets provenant de la transformation du bois et de la production de panneaux et de meubles, de pâte à papier, de papier et de carton</t>
  </si>
  <si>
    <t>03 01</t>
  </si>
  <si>
    <t>déchets provenant de la transformation du bois et de la fabrication de panneaux et de meubles</t>
  </si>
  <si>
    <t>03 02</t>
  </si>
  <si>
    <t>déchets des produits de protection du bois</t>
  </si>
  <si>
    <t>03 03</t>
  </si>
  <si>
    <t>déchets provenant de la production et de la transformation de papier, de carton et de pâte à papier</t>
  </si>
  <si>
    <t>04</t>
  </si>
  <si>
    <t>Déchets provenant des industries du cuir, de la fourrure et du textile</t>
  </si>
  <si>
    <t>04 01</t>
  </si>
  <si>
    <t>déchets provenant de l'industrie du cuir et de la fourrure</t>
  </si>
  <si>
    <t>04 02</t>
  </si>
  <si>
    <t>déchets de l'industrie textile</t>
  </si>
  <si>
    <t>05</t>
  </si>
  <si>
    <t>Déchets provenant du raffinage du pétrole, de la purification du gaz naturel et du traitement pyrolytique du charbon</t>
  </si>
  <si>
    <t>05 01</t>
  </si>
  <si>
    <t>déchets provenant du raffinage du pétrole</t>
  </si>
  <si>
    <t>05 06</t>
  </si>
  <si>
    <t>déchets provenant du traitement pyrolytique du charbon</t>
  </si>
  <si>
    <t>05 07</t>
  </si>
  <si>
    <t>déchets provenant de la purification et du transport du gaz naturel</t>
  </si>
  <si>
    <t>06</t>
  </si>
  <si>
    <t>Déchets des procédés de la chimie minérale</t>
  </si>
  <si>
    <t>06 01</t>
  </si>
  <si>
    <t>déchets provenant de la fabrication, formulation, distribution et utilisation (FFDU) d'acides</t>
  </si>
  <si>
    <t>06 02</t>
  </si>
  <si>
    <t>déchets provenant de la FFDU de bases</t>
  </si>
  <si>
    <t>06 03</t>
  </si>
  <si>
    <t>déchets provenant de la FFDU de sels et leurs solutions et d'oxydes métalliques</t>
  </si>
  <si>
    <t>06 04</t>
  </si>
  <si>
    <t>déchets contenant des métaux autres que ceux visés à la section 06 03</t>
  </si>
  <si>
    <t>06 05</t>
  </si>
  <si>
    <t>06 06</t>
  </si>
  <si>
    <t>déchets provenant de la FFDU de produits chimiques contenant du soufre, de la chimie du soufre et des procédés de désulfuration</t>
  </si>
  <si>
    <t>06 07</t>
  </si>
  <si>
    <t>déchets provenant de la FFDU des halogènes et de la chimie des halogènes</t>
  </si>
  <si>
    <t>06 08</t>
  </si>
  <si>
    <t>déchets provenant de la FFDU du silicium et des dérivés du silicium</t>
  </si>
  <si>
    <t>06 09</t>
  </si>
  <si>
    <t>déchets provenant de la FFDU des produits chimiques contenant du phosphore et de la chimie du phosphore</t>
  </si>
  <si>
    <t>06 10</t>
  </si>
  <si>
    <t>déchets provenant de la FFDU de produits chimiques contenant de l'azote, de la chimie de l'azote et de la production d'engrais</t>
  </si>
  <si>
    <t>06 11</t>
  </si>
  <si>
    <t>déchets provenant de la fabrication des pigments inorganiques et des opacifiants</t>
  </si>
  <si>
    <t>06 13</t>
  </si>
  <si>
    <t>déchets des procédés de la chimie minérale non spécifiés ailleurs</t>
  </si>
  <si>
    <t>07</t>
  </si>
  <si>
    <t>Déchets des procédés de la chimie organique</t>
  </si>
  <si>
    <t>07 01</t>
  </si>
  <si>
    <t>déchets provenant de la fabrication, formulation, distribution et utilisation (FFDU) de produits organiques de base</t>
  </si>
  <si>
    <t>07 02</t>
  </si>
  <si>
    <t>déchets provenant de la FFDU de matières plastiques, caoutchouc et fibres synthétiques</t>
  </si>
  <si>
    <t>07 03</t>
  </si>
  <si>
    <t>déchets provenant de la FFDU de teintures et pigments organiques (sauf section 06 11)</t>
  </si>
  <si>
    <t>07 04</t>
  </si>
  <si>
    <t>déchets provenant de la FFDU de produits phytosanitaires organiques (sauf rubriques 02 01 08 et 02 01 09), d'agents de protection du bois (sauf section 03 02) et d'autres biocides</t>
  </si>
  <si>
    <t>07 05</t>
  </si>
  <si>
    <t>déchets provenant de la FFDU des produits pharmaceutiques</t>
  </si>
  <si>
    <t>07 06</t>
  </si>
  <si>
    <t>déchets provenant de la FFDU des corps gras, savons, détergents, désinfectants et cosmétiques</t>
  </si>
  <si>
    <t>07 07</t>
  </si>
  <si>
    <t>déchets provenant de la FFDU de produits chimiques issus de la chimie fine et de produits chimiques non spécifiés ailleurs</t>
  </si>
  <si>
    <t>08</t>
  </si>
  <si>
    <t>Déchets provenant de la fabrication, de la formulation, de la distribution et de l'utilisation (FFDU) de produits de revêtement (peintures, vernis et émaux vitrifiés), mastics et encres d'impression</t>
  </si>
  <si>
    <t>08 01</t>
  </si>
  <si>
    <t>déchets provenant de la FFDU et du décapage de peintures et vernis</t>
  </si>
  <si>
    <t>08 02</t>
  </si>
  <si>
    <t>déchets provenant de la FFDU d'autres produits de revêtement (y compris des matériaux céramiques)</t>
  </si>
  <si>
    <t>08 03</t>
  </si>
  <si>
    <t>déchets provenant de la FFDU d'encres d'impression</t>
  </si>
  <si>
    <t>08 04</t>
  </si>
  <si>
    <t>déchets provenant de la FFDU de colles et mastics (y compris produits d'étanchéité)</t>
  </si>
  <si>
    <t>08 05</t>
  </si>
  <si>
    <t>déchets non spécifiés ailleurs dans le chapitre 08</t>
  </si>
  <si>
    <t>09</t>
  </si>
  <si>
    <t>Déchets provenant de l'industrie photographique</t>
  </si>
  <si>
    <t>09 01</t>
  </si>
  <si>
    <t>déchets de l'industrie photographique</t>
  </si>
  <si>
    <t>10</t>
  </si>
  <si>
    <t>Déchets provenant de procédés thermiques</t>
  </si>
  <si>
    <t>10 01</t>
  </si>
  <si>
    <t>déchets provenant de centrales électriques et autres installations de combustion (sauf chapitre 19)</t>
  </si>
  <si>
    <t>10 02</t>
  </si>
  <si>
    <t>déchets provenant de l'industrie du fer et de l'acier</t>
  </si>
  <si>
    <t>10 03</t>
  </si>
  <si>
    <t>déchets de la pyrométallurgie de l'aluminium</t>
  </si>
  <si>
    <t>10 04</t>
  </si>
  <si>
    <t>déchets provenant de la pyrométallurgie du plomb</t>
  </si>
  <si>
    <t>10 05</t>
  </si>
  <si>
    <t>déchets provenant de la pyrométallurgie du zinc</t>
  </si>
  <si>
    <t>10 06</t>
  </si>
  <si>
    <t>déchets provenant de la pyrométallurgie du cuivre</t>
  </si>
  <si>
    <t>10 07</t>
  </si>
  <si>
    <t>déchets provenant de la pyrométallurgie de l'argent, de l'or et du platine</t>
  </si>
  <si>
    <t>10 08</t>
  </si>
  <si>
    <t>déchets provenant de la pyrométallurgie d'autres métaux non ferreux</t>
  </si>
  <si>
    <t>10 09</t>
  </si>
  <si>
    <t>déchets de fonderie de métaux ferreux</t>
  </si>
  <si>
    <t>10 10</t>
  </si>
  <si>
    <t>déchets de fonderie de métaux non ferreux</t>
  </si>
  <si>
    <t>10 11</t>
  </si>
  <si>
    <t>déchets provenant de la fabrication du verre et des produits verriers</t>
  </si>
  <si>
    <t>10 12</t>
  </si>
  <si>
    <t>déchets provenant de la fabrication des produits en céramique, briques, carrelage et matériaux de construction</t>
  </si>
  <si>
    <t>10 13</t>
  </si>
  <si>
    <t>déchets provenant de la fabrication de ciment, chaux et plâtre et d'articles et produits dérivés</t>
  </si>
  <si>
    <t>10 14</t>
  </si>
  <si>
    <t>déchets de crématoires</t>
  </si>
  <si>
    <t>11</t>
  </si>
  <si>
    <t>Déchets provenant du traitement chimique de surface et du revêtement des métaux et autres matériaux, et de l'hydrométallurgie des métaux non ferreux</t>
  </si>
  <si>
    <t>11 01</t>
  </si>
  <si>
    <t>déchets provenant du traitement chimique de surface et du revêtement des métaux et autres matériaux (par exemple, procédés de galvanisation, de revêtement de zinc, de décapage, de gravure, de phosphatation, de dégraissage alcalin et d'anodisation)</t>
  </si>
  <si>
    <t>11 02</t>
  </si>
  <si>
    <t>déchets provenant des procédés hydrométallurgiques des métaux non ferreux</t>
  </si>
  <si>
    <t>11 03</t>
  </si>
  <si>
    <t>boues et solides provenant de la trempe</t>
  </si>
  <si>
    <t>11 05</t>
  </si>
  <si>
    <t>déchets provenant de la galvanisation à chaud</t>
  </si>
  <si>
    <t>12</t>
  </si>
  <si>
    <t>Déchets provenant de la mise en forme et du traitement physique et mécanique de surface des métaux et matières plastiques</t>
  </si>
  <si>
    <t>12 01</t>
  </si>
  <si>
    <t>déchets provenant de la mise en forme et du traitement mécanique et physique de surface des métaux et matières plastiques</t>
  </si>
  <si>
    <t>12 03</t>
  </si>
  <si>
    <t>déchets provenant du dégraissage à l'eau et à la vapeur (sauf chapitre 11)</t>
  </si>
  <si>
    <t>13</t>
  </si>
  <si>
    <t>Huiles et combustibles liquides usagés (sauf huiles alimentaires et huiles figurant aux chapitres 05, 12 et 19)</t>
  </si>
  <si>
    <t>13 01</t>
  </si>
  <si>
    <t>huiles hydrauliques usagées</t>
  </si>
  <si>
    <t>13 02</t>
  </si>
  <si>
    <t>huiles moteur, de boîte de vitesses et de lubrification usagées</t>
  </si>
  <si>
    <t>13 03</t>
  </si>
  <si>
    <t>huiles isolantes et fluides caloporteurs usagés</t>
  </si>
  <si>
    <t>13 04</t>
  </si>
  <si>
    <t>hydrocarbures de fond de cale</t>
  </si>
  <si>
    <t>13 05</t>
  </si>
  <si>
    <t>contenu de séparateurs eau/hydrocarbures</t>
  </si>
  <si>
    <t>13 07</t>
  </si>
  <si>
    <t>combustibles liquides usagés</t>
  </si>
  <si>
    <t>13 08</t>
  </si>
  <si>
    <t>huiles usagées non spécifiées ailleurs</t>
  </si>
  <si>
    <t>14</t>
  </si>
  <si>
    <t>Déchets de solvants organiques, d'agents réfrigérants et propulseurs (sauf chapitres 07 et 08)</t>
  </si>
  <si>
    <t>14 06</t>
  </si>
  <si>
    <t>déchets de solvants, d'agents réfrigérants et d'agents propulseurs d'aérosols/de mousses organiques</t>
  </si>
  <si>
    <t>15</t>
  </si>
  <si>
    <t>Emballages et déchets d'emballages, absorbants, chiffons d'essuyage, matériaux filtrants et vêtements de protection non spécifiés ailleurs</t>
  </si>
  <si>
    <t>15 01</t>
  </si>
  <si>
    <t>emballages et déchets d'emballages (y compris les déchets d'emballages municipaux collectés séparément)</t>
  </si>
  <si>
    <t>15 02</t>
  </si>
  <si>
    <t>absorbants, matériaux filtrants, chiffons d'essuyage et vêtements de protection</t>
  </si>
  <si>
    <t>16</t>
  </si>
  <si>
    <t>Déchets non décrits ailleurs dans la liste</t>
  </si>
  <si>
    <t>16 01</t>
  </si>
  <si>
    <t>véhicules hors d'usage de différents moyens de transport (y compris machines tous terrains) et déchets provenant du démontage de véhicules hors d'usage et de l'entretien de véhicules (sauf chapitres 13, 14, et sections 16 06 et 16 08)</t>
  </si>
  <si>
    <t>16 02</t>
  </si>
  <si>
    <t>déchets provenant d'équipements électriques ou électroniques</t>
  </si>
  <si>
    <t>16 03</t>
  </si>
  <si>
    <t>loupés de fabrication et produits non utilisés</t>
  </si>
  <si>
    <t>16 04</t>
  </si>
  <si>
    <t>déchets d'explosifs</t>
  </si>
  <si>
    <t>16 05</t>
  </si>
  <si>
    <t>gaz en récipients à pression et produits chimiques mis au rebut</t>
  </si>
  <si>
    <t>16 06</t>
  </si>
  <si>
    <t>piles et accumulateurs (à partir du 9/11/2026 : déchets provenant de la fabrication, de la distribution et de l’utilisation de batteries)</t>
  </si>
  <si>
    <t>16 07</t>
  </si>
  <si>
    <t>déchets provenant du nettoyage de cuves et fûts de stockage et de transport (sauf chapitres 05 et 13)</t>
  </si>
  <si>
    <t>16 08</t>
  </si>
  <si>
    <t>catalyseurs usés</t>
  </si>
  <si>
    <t>16 09</t>
  </si>
  <si>
    <t>substances oxydantes</t>
  </si>
  <si>
    <t>16 10</t>
  </si>
  <si>
    <t>déchets liquides aqueux destinés à un traitement hors site</t>
  </si>
  <si>
    <t>16 11</t>
  </si>
  <si>
    <t>déchets de revêtements de fours et réfractaires</t>
  </si>
  <si>
    <t>17</t>
  </si>
  <si>
    <t>Déchets de construction et de démolition (y compris déblais provenant de sites contaminés)</t>
  </si>
  <si>
    <t>17 01</t>
  </si>
  <si>
    <t>béton, briques, tuiles et céramiques</t>
  </si>
  <si>
    <t>17 02</t>
  </si>
  <si>
    <t>bois, verre et matières plastiques</t>
  </si>
  <si>
    <t>17 03</t>
  </si>
  <si>
    <t>mélanges bitumineux, goudron et produits goudronnés</t>
  </si>
  <si>
    <t>17 04</t>
  </si>
  <si>
    <t>métaux (y compris leurs alliages)</t>
  </si>
  <si>
    <t>17 05</t>
  </si>
  <si>
    <t>terres (y compris déblais provenant de sites contaminés), cailloux et boues de dragage</t>
  </si>
  <si>
    <t>17 06</t>
  </si>
  <si>
    <t>matériaux d'isolation et matériaux de construction contenant de l'amiante</t>
  </si>
  <si>
    <t>17 08</t>
  </si>
  <si>
    <t>matériaux de construction à base de gypse</t>
  </si>
  <si>
    <t>17 09</t>
  </si>
  <si>
    <t>autres déchets de construction et de démolition</t>
  </si>
  <si>
    <t>18</t>
  </si>
  <si>
    <t>Déchets provenant des soins médicaux ou vétérinaires et/ou de la recherche associée (sauf déchets de cuisine et de restauration ne provenant pas directement des soins médicaux)</t>
  </si>
  <si>
    <t>18 01</t>
  </si>
  <si>
    <t>déchets provenant des maternités, du diagnostic, du traitement ou de la prévention des maladies de l'homme</t>
  </si>
  <si>
    <t>18 02</t>
  </si>
  <si>
    <t>déchets provenant de la recherche, du diagnostic, du traitement ou de la prévention des maladies des animaux</t>
  </si>
  <si>
    <t>19</t>
  </si>
  <si>
    <t>Déchets provenant des installations de gestion des déchets, des stations d'épuration des eaux usées hors site et de la préparation d'eau destinée à la consommation humaine et d'eau à usage industriel</t>
  </si>
  <si>
    <t>19 01</t>
  </si>
  <si>
    <t>déchets de l'incinération ou de la pyrolyse de déchets</t>
  </si>
  <si>
    <t>19 02</t>
  </si>
  <si>
    <t>déchets provenant des traitements physico-chimiques des déchets (notamment, déchromatation, décyanuration, neutralisation)</t>
  </si>
  <si>
    <t>19 03</t>
  </si>
  <si>
    <t>déchets stabilisés/solidifiés</t>
  </si>
  <si>
    <t>19 04</t>
  </si>
  <si>
    <t>déchets vitrifiés et déchets provenant de la vitrification</t>
  </si>
  <si>
    <t>19 05</t>
  </si>
  <si>
    <t>déchets de compostage</t>
  </si>
  <si>
    <t>19 06</t>
  </si>
  <si>
    <t>déchets provenant du traitement anaérobie des déchets</t>
  </si>
  <si>
    <t>19 07</t>
  </si>
  <si>
    <t>lixiviats de décharges</t>
  </si>
  <si>
    <t>19 08</t>
  </si>
  <si>
    <t>déchets provenant d'installations de traitement des eaux usées non spécifiés ailleurs</t>
  </si>
  <si>
    <t>19 09</t>
  </si>
  <si>
    <t>déchets provenant de la préparation d'eau destinée à la consommation humaine ou d'eau à usage industriel</t>
  </si>
  <si>
    <t>19 10</t>
  </si>
  <si>
    <t>déchets provenant du broyage de déchets contenant des métaux</t>
  </si>
  <si>
    <t>19 11</t>
  </si>
  <si>
    <t>déchets provenant de la régénération de l'huile</t>
  </si>
  <si>
    <t>19 12</t>
  </si>
  <si>
    <t>déchets provenant du traitement mécanique des déchets (par exemple, tri, broyage, compactage, granulation) non spécifiés ailleurs</t>
  </si>
  <si>
    <t>19 13</t>
  </si>
  <si>
    <t>déchets provenant de la décontamination des sols et des eaux souterraines</t>
  </si>
  <si>
    <t>19 14</t>
  </si>
  <si>
    <t>fractions intermédiaires provenant du traitement thermique et/ou mécanique des déchets de batteries et des déchets de fabrication de batteries (nouvelle section au 9/11/2026)</t>
  </si>
  <si>
    <t>20</t>
  </si>
  <si>
    <t>Déchets municipaux (déchets ménagers et déchets assimilés provenant des commerces, des industries et des administrations), y compris les fractions collectées séparément</t>
  </si>
  <si>
    <t>20 01</t>
  </si>
  <si>
    <t>fractions collectées séparément (sauf section 15 01)</t>
  </si>
  <si>
    <t>20 02</t>
  </si>
  <si>
    <t>déchets de jardins et de parcs (y compris les déchets de cimetière)</t>
  </si>
  <si>
    <t>20 03</t>
  </si>
  <si>
    <t>autres déchets municipaux</t>
  </si>
  <si>
    <t>Total</t>
  </si>
  <si>
    <t>CE QUI CHANGE LE 9 NOVEMBRE 2026 - décision déléguée (UE) 2025/934 du 5 mars 2025</t>
  </si>
  <si>
    <t>Jusqu'au 8 novembre 2026 inclus, les codes actuels s'appliquent. À partir du 9, inscrivez les nouveaux codes dans le registre et sur les documents de suivi. Un déchet qui devient dangereux (piles alcalines, 16 06 04*) relève dès cette date des règles des déchets dangereux : vérifiez avec votre prestataire ou l'éco-organisme les modalités de traçabilité.</t>
  </si>
  <si>
    <t>Changement</t>
  </si>
  <si>
    <t>Jusqu'au 8/11/2026</t>
  </si>
  <si>
    <t>À partir du 9/11/2026</t>
  </si>
  <si>
    <t>09 01 11</t>
  </si>
  <si>
    <t>appareils photographiques à usage unique contenant des piles visées aux rubriques 16 06 01 à 16 06 04, 16 06 07 à 16 06 11 ou 16 06 14</t>
  </si>
  <si>
    <t>10 08 21</t>
  </si>
  <si>
    <t>(n'existe pas)</t>
  </si>
  <si>
    <t>10 08 23</t>
  </si>
  <si>
    <t>10 08 25</t>
  </si>
  <si>
    <t>Section renommée le 9/11/2026</t>
  </si>
  <si>
    <t>piles et accumulateurs</t>
  </si>
  <si>
    <t>déchets provenant de la fabrication, de la distribution et de l’utilisation de batteries</t>
  </si>
  <si>
    <t>16 06 01</t>
  </si>
  <si>
    <t>déchets de batteries plomb-acide</t>
  </si>
  <si>
    <t>16 06 02</t>
  </si>
  <si>
    <t>déchets de batteries nickel-cadmium</t>
  </si>
  <si>
    <t>16 06 03</t>
  </si>
  <si>
    <t>déchets de batteries contenant du mercure</t>
  </si>
  <si>
    <t>déchets de batteries alcalines (autres que ceux visés à la rubrique 16 06 03)</t>
  </si>
  <si>
    <t>(supprimé)</t>
  </si>
  <si>
    <t>16 06 06</t>
  </si>
  <si>
    <t>électrolytes de déchets de batteries collectés séparément</t>
  </si>
  <si>
    <t>16 06 07</t>
  </si>
  <si>
    <t>16 06 08</t>
  </si>
  <si>
    <t>16 06 09</t>
  </si>
  <si>
    <t>16 06 10</t>
  </si>
  <si>
    <t>16 06 11</t>
  </si>
  <si>
    <t>16 06 13</t>
  </si>
  <si>
    <t>16 06 14</t>
  </si>
  <si>
    <t>16 06 22</t>
  </si>
  <si>
    <t>16 06 24</t>
  </si>
  <si>
    <t>16 06 26</t>
  </si>
  <si>
    <t>16 06 28</t>
  </si>
  <si>
    <t>16 06 30</t>
  </si>
  <si>
    <t>16 06 32</t>
  </si>
  <si>
    <t>16 06 34</t>
  </si>
  <si>
    <t>19 02 11</t>
  </si>
  <si>
    <t>19 02 12</t>
  </si>
  <si>
    <t>19 02 13</t>
  </si>
  <si>
    <t>Nouvelle section au 9/11/2026</t>
  </si>
  <si>
    <t>fractions intermédiaires provenant du traitement thermique et/ou mécanique des déchets de batteries et des déchets de fabrication de batteries</t>
  </si>
  <si>
    <t>19 14 01</t>
  </si>
  <si>
    <t>19 14 02</t>
  </si>
  <si>
    <t>19 14 03</t>
  </si>
  <si>
    <t>19 14 04</t>
  </si>
  <si>
    <t>19 14 05</t>
  </si>
  <si>
    <t>19 14 06</t>
  </si>
  <si>
    <t>19 14 07</t>
  </si>
  <si>
    <t>20 01 33</t>
  </si>
  <si>
    <t>20 01 42</t>
  </si>
  <si>
    <t>20 01 43</t>
  </si>
  <si>
    <t>16 06 25 : Attention : le libellé français omet « de fabrication ». La version anglaise (« lithium-based battery manufacturing waste ») vise les déchets de fabrication de batteries au lithium. Une batterie au lithium usagée relève de 16 06 07*, pas de 16 06 25.</t>
  </si>
  <si>
    <t>Source : décision déléguée (UE) 2025/934, JOUE série L du 20 mai 2025, article 2 (application au 9 novembre 2026) et annexe, points 1 à 8. Libellés reproduits sans modification.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</si>
</sst>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color theme="1"/>
      <family val="2"/>
      <scheme val="minor"/>
      <sz val="11"/>
      <name val="Calibri"/>
    </font>
    <font>
      <b/>
      <color rgb="FF1A2230"/>
      <sz val="14"/>
    </font>
    <font>
      <color rgb="FF333A47"/>
      <sz val="6"/>
    </font>
    <font>
      <b/>
      <color rgb="FF1A2230"/>
      <sz val="12"/>
    </font>
    <font>
      <color rgb="FF333A47"/>
      <sz val="10"/>
    </font>
    <font>
      <color rgb="FF333A47"/>
      <sz val="9"/>
    </font>
    <font>
      <b/>
      <color rgb="FF1A2230"/>
      <sz val="13"/>
    </font>
    <font>
      <b/>
    </font>
    <font>
      <b/>
      <sz val="12"/>
    </font>
    <font>
      <i/>
      <color rgb="FF6B7280"/>
      <sz val="9"/>
    </font>
    <font>
      <b/>
      <color rgb="FF1A2230"/>
    </font>
    <font>
      <b/>
      <color rgb="FFFFFFFF"/>
      <sz val="11"/>
    </font>
    <font>
      <b/>
      <sz val="10"/>
    </font>
    <font>
      <sz val="10"/>
    </font>
    <font>
      <b/>
      <color rgb="FF8A5A00"/>
      <sz val="10"/>
    </font>
  </fonts>
  <fills count="5">
    <fill>
      <patternFill patternType="none"/>
    </fill>
    <fill>
      <patternFill patternType="gray125"/>
    </fill>
    <fill>
      <patternFill patternType="solid">
        <fgColor rgb="FFE8F0FE"/>
      </patternFill>
    </fill>
    <fill>
      <patternFill patternType="solid">
        <fgColor rgb="FF1A2230"/>
      </patternFill>
    </fill>
    <fill>
      <patternFill patternType="solid">
        <fgColor rgb="FFEDEFF2"/>
      </patternFill>
    </fill>
  </fills>
  <borders count="2">
    <border>
      <left/>
      <right/>
      <top/>
      <bottom/>
      <diagonal/>
    </border>
    <border>
      <left style="thin">
        <color rgb="FFD0D5DD"/>
      </left>
      <right style="thin">
        <color rgb="FFD0D5DD"/>
      </right>
      <top style="thin">
        <color rgb="FFD0D5DD"/>
      </top>
      <bottom style="thin">
        <color rgb="FFD0D5DD"/>
      </bottom>
      <diagonal/>
    </border>
  </borders>
  <cellStyleXfs count="1">
    <xf numFmtId="0" fontId="0" fillId="0" borderId="0"/>
  </cellStyleXfs>
  <cellXfs count="2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applyAlignment="1">
      <alignment vertical="center"/>
    </xf>
    <xf numFmtId="0" fontId="8" fillId="2" borderId="1" xfId="0" applyFont="1" applyFill="1" applyBorder="1" applyAlignment="1" applyProtection="1">
      <alignment vertical="top" wrapText="1"/>
      <protection locked="0"/>
    </xf>
    <xf numFmtId="0" fontId="9" fillId="0" borderId="0" xfId="0" applyFont="1"/>
    <xf numFmtId="0" fontId="10" fillId="0" borderId="0" xfId="0" applyFont="1"/>
    <xf numFmtId="0" fontId="11" fillId="3" borderId="1" xfId="0" applyFont="1" applyFill="1" applyBorder="1" applyAlignment="1">
      <alignment horizontal="center" vertical="center" wrapText="1"/>
    </xf>
    <xf numFmtId="0" fontId="12" fillId="0" borderId="1" xfId="0" applyFont="1" applyBorder="1" applyAlignment="1">
      <alignment vertical="top"/>
    </xf>
    <xf numFmtId="0" fontId="13" fillId="0" borderId="1" xfId="0" applyFont="1" applyBorder="1" applyAlignment="1">
      <alignment vertical="top"/>
    </xf>
    <xf numFmtId="0" fontId="13" fillId="0" borderId="1" xfId="0" applyFont="1" applyBorder="1" applyAlignment="1">
      <alignment vertical="top" wrapText="1"/>
    </xf>
    <xf numFmtId="0" fontId="7" fillId="0" borderId="0" xfId="0" applyFont="1" applyAlignment="1">
      <alignment vertical="top"/>
    </xf>
    <xf numFmtId="0" fontId="0" fillId="0" borderId="0" xfId="0" applyAlignment="1">
      <alignment vertical="top"/>
    </xf>
    <xf numFmtId="0" fontId="0" fillId="0" borderId="0" xfId="0" applyAlignment="1">
      <alignment vertical="top" wrapText="1"/>
    </xf>
    <xf numFmtId="0" fontId="9" fillId="0" borderId="0" xfId="0" applyFont="1" applyAlignment="1">
      <alignment vertical="top" wrapText="1"/>
    </xf>
    <xf numFmtId="0" fontId="7" fillId="4" borderId="1" xfId="0" applyFont="1" applyFill="1" applyBorder="1"/>
    <xf numFmtId="0" fontId="0" fillId="0" borderId="1" xfId="0" applyBorder="1" applyAlignment="1">
      <alignment vertical="top"/>
    </xf>
    <xf numFmtId="0" fontId="0" fillId="0" borderId="1" xfId="0" applyBorder="1" applyAlignment="1">
      <alignment vertical="top" wrapText="1" indent="1"/>
    </xf>
    <xf numFmtId="0" fontId="7" fillId="0" borderId="1" xfId="0" applyFont="1" applyBorder="1"/>
    <xf numFmtId="0" fontId="13" fillId="0" borderId="0" xfId="0" applyFont="1" applyAlignment="1">
      <alignment vertical="top" wrapText="1"/>
    </xf>
    <xf numFmtId="0" fontId="7" fillId="0" borderId="1" xfId="0" applyFont="1" applyBorder="1" applyAlignment="1">
      <alignment vertical="top"/>
    </xf>
    <xf numFmtId="0" fontId="0" fillId="0" borderId="1" xfId="0" applyBorder="1" applyAlignment="1">
      <alignment vertical="top" wrapText="1"/>
    </xf>
    <xf numFmtId="0" fontId="14" fillId="0" borderId="0" xfId="0" applyFont="1" applyAlignment="1">
      <alignment vertical="top" wrapText="1"/>
    </xf>
  </cellXfs>
  <cellStyles count="1">
    <cellStyle name="Normal" xfId="0" builtinId="0"/>
  </cellStyles>
  <dxfs count="6">
    <dxf>
      <font>
        <b/>
        <color rgb="FF9C0006"/>
      </font>
      <fill>
        <patternFill patternType="solid">
          <bgColor rgb="FFFFC7CE"/>
        </patternFill>
      </fill>
    </dxf>
    <dxf>
      <font>
        <b/>
        <color rgb="FF8A5A00"/>
      </font>
      <fill>
        <patternFill patternType="solid">
          <bgColor rgb="FFFDF2DC"/>
        </patternFill>
      </fill>
    </dxf>
    <dxf>
      <font>
        <b/>
        <color rgb="FF9C0006"/>
      </font>
      <fill>
        <patternFill patternType="solid">
          <bgColor rgb="FFFFC7CE"/>
        </patternFill>
      </fill>
    </dxf>
    <dxf>
      <font>
        <b/>
        <color rgb="FF8A5A00"/>
      </font>
      <fill>
        <patternFill patternType="solid">
          <bgColor rgb="FFFDF2DC"/>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B1:B29"/>
  <sheetViews>
    <sheetView workbookViewId="0" showGridLines="0"/>
  </sheetViews>
  <sheetFormatPr defaultRowHeight="15" outlineLevelRow="0" outlineLevelCol="0" x14ac:dyDescent="55"/>
  <cols>
    <col min="1" max="1" width="3" customWidth="1"/>
    <col min="2" max="2" width="110" customWidth="1"/>
  </cols>
  <sheetData>
    <row r="1" ht="24" customHeight="1" spans="2:2" x14ac:dyDescent="0.25">
      <c r="B1" s="1" t="s">
        <v>0</v>
      </c>
    </row>
    <row r="2" spans="2:2" x14ac:dyDescent="0.25">
      <c r="B2" s="2" t="s">
        <v>1</v>
      </c>
    </row>
    <row r="3" spans="2:2" x14ac:dyDescent="0.25">
      <c r="B3" s="3" t="s">
        <v>2</v>
      </c>
    </row>
    <row r="4" spans="2:2" x14ac:dyDescent="0.25">
      <c r="B4" s="4" t="s">
        <v>3</v>
      </c>
    </row>
    <row r="5" spans="2:2" x14ac:dyDescent="0.25">
      <c r="B5" s="4" t="s">
        <v>4</v>
      </c>
    </row>
    <row r="6" spans="2:2" x14ac:dyDescent="0.25">
      <c r="B6" s="4" t="s">
        <v>5</v>
      </c>
    </row>
    <row r="7" spans="2:2" x14ac:dyDescent="0.25">
      <c r="B7" s="4" t="s">
        <v>6</v>
      </c>
    </row>
    <row r="8" spans="2:2" x14ac:dyDescent="0.25">
      <c r="B8" s="4" t="s">
        <v>7</v>
      </c>
    </row>
    <row r="9" spans="2:2" x14ac:dyDescent="0.25">
      <c r="B9" s="2" t="s">
        <v>1</v>
      </c>
    </row>
    <row r="10" spans="2:2" x14ac:dyDescent="0.25">
      <c r="B10" s="3" t="s">
        <v>8</v>
      </c>
    </row>
    <row r="11" spans="2:2" x14ac:dyDescent="0.25">
      <c r="B11" s="4" t="s">
        <v>9</v>
      </c>
    </row>
    <row r="12" spans="2:2" x14ac:dyDescent="0.25">
      <c r="B12" s="4" t="s">
        <v>10</v>
      </c>
    </row>
    <row r="13" spans="2:2" x14ac:dyDescent="0.25">
      <c r="B13" s="4" t="s">
        <v>11</v>
      </c>
    </row>
    <row r="14" spans="2:2" x14ac:dyDescent="0.25">
      <c r="B14" s="4" t="s">
        <v>12</v>
      </c>
    </row>
    <row r="15" spans="2:2" x14ac:dyDescent="0.25">
      <c r="B15" s="2" t="s">
        <v>1</v>
      </c>
    </row>
    <row r="16" spans="2:2" x14ac:dyDescent="0.25">
      <c r="B16" s="3" t="s">
        <v>13</v>
      </c>
    </row>
    <row r="17" spans="2:2" x14ac:dyDescent="0.25">
      <c r="B17" s="4" t="s">
        <v>14</v>
      </c>
    </row>
    <row r="18" spans="2:2" x14ac:dyDescent="0.25">
      <c r="B18" s="2" t="s">
        <v>1</v>
      </c>
    </row>
    <row r="19" spans="2:2" x14ac:dyDescent="0.25">
      <c r="B19" s="3" t="s">
        <v>15</v>
      </c>
    </row>
    <row r="20" spans="2:2" x14ac:dyDescent="0.25">
      <c r="B20" s="4" t="s">
        <v>16</v>
      </c>
    </row>
    <row r="21" spans="2:2" x14ac:dyDescent="0.25">
      <c r="B21" s="4" t="s">
        <v>17</v>
      </c>
    </row>
    <row r="22" spans="2:2" x14ac:dyDescent="0.25">
      <c r="B22" s="2" t="s">
        <v>1</v>
      </c>
    </row>
    <row r="23" spans="2:2" x14ac:dyDescent="0.25">
      <c r="B23" s="3" t="s">
        <v>18</v>
      </c>
    </row>
    <row r="24" spans="2:2" x14ac:dyDescent="0.25">
      <c r="B24" s="5" t="s">
        <v>19</v>
      </c>
    </row>
    <row r="25" spans="2:2" x14ac:dyDescent="0.25">
      <c r="B25" s="2" t="s">
        <v>1</v>
      </c>
    </row>
    <row r="26" spans="2:2" x14ac:dyDescent="0.25">
      <c r="B26" s="3" t="s">
        <v>20</v>
      </c>
    </row>
    <row r="27" spans="2:2" x14ac:dyDescent="0.25">
      <c r="B27" s="4" t="s">
        <v>21</v>
      </c>
    </row>
    <row r="28" spans="2:2" x14ac:dyDescent="0.25">
      <c r="B28" s="2" t="s">
        <v>1</v>
      </c>
    </row>
    <row r="29" spans="2:2" x14ac:dyDescent="0.25">
      <c r="B29" s="5" t="s">
        <v>22</v>
      </c>
    </row>
  </sheetData>
  <sheetProtection sheet="1" formatColumns="0" formatRows="0" autoFilter="0"/>
  <pageMargins left="0.7" right="0.7" top="0.75" bottom="0.75" header="0.3" footer="0.3"/>
  <pageSetup orientation="portrait" horizontalDpi="4294967295" verticalDpi="4294967295" scale="100" fitToWidth="1" fitToHeight="1"/>
  <headerFooter>
    <oddFooter>&amp;LListe des codes déchets - modèle Roméo Labs, romeolabs.app (CC BY 4.0)&amp;CPage &amp;P / &amp;N&amp;RRegistre tenu sur le terrain : tryromeo.com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A1:Z106"/>
  <sheetViews>
    <sheetView workbookViewId="0" showGridLines="0">
      <pane ySplit="6" topLeftCell="A7" activePane="bottomLeft" state="frozen"/>
      <selection pane="bottomLeft"/>
    </sheetView>
  </sheetViews>
  <sheetFormatPr defaultRowHeight="15" outlineLevelRow="0" outlineLevelCol="0" x14ac:dyDescent="55"/>
  <cols>
    <col min="1" max="1" width="13" customWidth="1"/>
    <col min="2" max="2" width="11" customWidth="1"/>
    <col min="3" max="3" width="72" customWidth="1"/>
    <col min="4" max="4" width="44" customWidth="1"/>
    <col min="5" max="5" width="30" customWidth="1"/>
    <col min="25" max="25" width="9" hidden="1" customWidth="1"/>
    <col min="26" max="26" width="9" hidden="1" customWidth="1"/>
  </cols>
  <sheetData>
    <row r="1" spans="1:26" x14ac:dyDescent="0.25">
      <c r="A1" s="6" t="s">
        <v>23</v>
      </c>
      <c r="B1" s="6"/>
      <c r="C1" s="6"/>
      <c r="Z1" t="str">
        <f>SUBSTITUTE(SUBSTITUTE(SUBSTITUTE(SUBSTITUTE(SUBSTITUTE(SUBSTITUTE(SUBSTITUTE(SUBSTITUTE(SUBSTITUTE(SUBSTITUTE(SUBSTITUTE(SUBSTITUTE(SUBSTITUTE(SUBSTITUTE(SUBSTITUTE(SUBSTITUTE(SUBSTITUTE(LOWER(TRIM(B2)),"é","e"),"è","e"),"ê","e"),"ë","e"),"à","a"),"â","a"),"ä","a"),"î","i"),"ï","i"),"ô","o"),"ö","o"),"û","u"),"ù","u"),"ü","u"),"ç","c"),"œ","oe"),"’","'")</f>
        <v>huile</v>
      </c>
    </row>
    <row r="2" ht="22" customHeight="1" spans="1:26" x14ac:dyDescent="0.25">
      <c r="A2" s="7" t="s">
        <v>24</v>
      </c>
      <c r="B2" s="8" t="s">
        <v>25</v>
      </c>
      <c r="C2" s="8"/>
      <c r="D2" s="9" t="s">
        <v>26</v>
      </c>
      <c r="Z2" t="str">
        <f>SUBSTITUTE(SUBSTITUTE(Z1," ",""),"*","")</f>
        <v>huile</v>
      </c>
    </row>
    <row r="3" spans="1:26" x14ac:dyDescent="0.25">
      <c r="A3" s="10" t="str">
        <f>IF(Z1="","Tapez un mot ou un code en B2.",IF(COUNT(Liste!$I$2:$I$885)=0,"Aucun code trouvé : essayez un mot plus court ou le début du code.",COUNT(Liste!$I$2:$I$885)&amp;" code(s) trouvé(s)"&amp;IF(COUNT(Liste!$I$2:$I$885)&gt;100,", les 100 premiers s'affichent : précisez la recherche.",".")))</f>
        <v>32 code(s) trouvé(s).</v>
      </c>
      <c r="B3" s="10"/>
      <c r="C3" s="10"/>
      <c r="D3" s="10"/>
      <c r="Z3" t="b">
        <f>AND(Z2&lt;&gt;"",ISNUMBER(VALUE(Z2)),ISERROR(FIND("e",Z2)))</f>
        <v>0</v>
      </c>
    </row>
    <row r="4" spans="1:26" x14ac:dyDescent="0.25">
      <c r="A4" s="9" t="s">
        <v>27</v>
      </c>
      <c r="B4" s="9"/>
      <c r="C4" s="9"/>
      <c r="D4" s="9"/>
      <c r="E4" s="9"/>
      <c r="Z4" t="str">
        <f>IFERROR(LEFT(Z1,FIND(" ",Z1)-1),Z1)</f>
        <v>huile</v>
      </c>
    </row>
    <row r="5" spans="26:26" x14ac:dyDescent="0.25">
      <c r="Z5" t="str">
        <f>IFERROR(LEFT(Z7,FIND(" ",Z7)-1),Z7)</f>
        <v/>
      </c>
    </row>
    <row r="6" ht="24" customHeight="1" spans="1:26" x14ac:dyDescent="0.25">
      <c r="A6" s="11" t="s">
        <v>28</v>
      </c>
      <c r="B6" s="11" t="s">
        <v>29</v>
      </c>
      <c r="C6" s="11" t="s">
        <v>30</v>
      </c>
      <c r="D6" s="11" t="s">
        <v>31</v>
      </c>
      <c r="E6" s="11" t="s">
        <v>32</v>
      </c>
      <c r="Z6" t="str">
        <f>IFERROR(MID(Z7,FIND(" ",Z7)+1,200),"")</f>
        <v/>
      </c>
    </row>
    <row r="7" spans="1:26" x14ac:dyDescent="0.25">
      <c r="A7" s="12" t="str">
        <f>IF($Y7="","",INDEX(Liste!$A$1:$A$885,$Y7)&amp;"")</f>
        <v>08 03 19*</v>
      </c>
      <c r="B7" s="13" t="str">
        <f>IF($Y7="","",INDEX(Liste!$B$1:$B$885,$Y7)&amp;"")</f>
        <v>Oui</v>
      </c>
      <c r="C7" s="14" t="str">
        <f>IF($Y7="","",INDEX(Liste!$C$1:$C$885,$Y7)&amp;"")</f>
        <v>huiles dispersées</v>
      </c>
      <c r="D7" s="14" t="str">
        <f>IF($Y7="","",INDEX(Liste!$D$1:$D$885,$Y7)&amp;"")</f>
        <v>08 03 déchets provenant de la FFDU d'encres d'impression</v>
      </c>
      <c r="E7" s="14" t="str">
        <f>IF($Y7="","",INDEX(Liste!$F$1:$F$885,$Y7)&amp;"")</f>
        <v/>
      </c>
      <c r="Y7">
        <f>IFERROR(SMALL(Liste!$I$2:$I$885,1),"")</f>
        <v>279</v>
      </c>
      <c r="Z7" t="str">
        <f>IFERROR(MID(Z1,FIND(" ",Z1)+1,200),"")</f>
        <v/>
      </c>
    </row>
    <row r="8" spans="1:25" x14ac:dyDescent="0.25">
      <c r="A8" s="12" t="str">
        <f>IF($Y8="","",INDEX(Liste!$A$1:$A$885,$Y8)&amp;"")</f>
        <v>08 04 17*</v>
      </c>
      <c r="B8" s="13" t="str">
        <f>IF($Y8="","",INDEX(Liste!$B$1:$B$885,$Y8)&amp;"")</f>
        <v>Oui</v>
      </c>
      <c r="C8" s="14" t="str">
        <f>IF($Y8="","",INDEX(Liste!$C$1:$C$885,$Y8)&amp;"")</f>
        <v>huile de résine</v>
      </c>
      <c r="D8" s="14" t="str">
        <f>IF($Y8="","",INDEX(Liste!$D$1:$D$885,$Y8)&amp;"")</f>
        <v>08 04 déchets provenant de la FFDU de colles et mastics (y compris produits d'étanchéité)</v>
      </c>
      <c r="E8" s="14" t="str">
        <f>IF($Y8="","",INDEX(Liste!$F$1:$F$885,$Y8)&amp;"")</f>
        <v/>
      </c>
      <c r="Y8">
        <f>IFERROR(SMALL(Liste!$I$2:$I$885,2),"")</f>
        <v>289</v>
      </c>
    </row>
    <row r="9" spans="1:25" x14ac:dyDescent="0.25">
      <c r="A9" s="12" t="str">
        <f>IF($Y9="","",INDEX(Liste!$A$1:$A$885,$Y9)&amp;"")</f>
        <v>12 01 06*</v>
      </c>
      <c r="B9" s="13" t="str">
        <f>IF($Y9="","",INDEX(Liste!$B$1:$B$885,$Y9)&amp;"")</f>
        <v>Oui</v>
      </c>
      <c r="C9" s="14" t="str">
        <f>IF($Y9="","",INDEX(Liste!$C$1:$C$885,$Y9)&amp;"")</f>
        <v>huiles d'usinage à base minérale contenant des halogènes (pas sous forme d'émulsions ou de solutions)</v>
      </c>
      <c r="D9" s="14" t="str">
        <f>IF($Y9="","",INDEX(Liste!$D$1:$D$885,$Y9)&amp;"")</f>
        <v>12 01 déchets provenant de la mise en forme et du traitement mécanique et physique de surface des métaux et matières plastiques</v>
      </c>
      <c r="E9" s="14" t="str">
        <f>IF($Y9="","",INDEX(Liste!$F$1:$F$885,$Y9)&amp;"")</f>
        <v/>
      </c>
      <c r="Y9">
        <f>IFERROR(SMALL(Liste!$I$2:$I$885,3),"")</f>
        <v>516</v>
      </c>
    </row>
    <row r="10" spans="1:25" x14ac:dyDescent="0.25">
      <c r="A10" s="12" t="str">
        <f>IF($Y10="","",INDEX(Liste!$A$1:$A$885,$Y10)&amp;"")</f>
        <v>12 01 07*</v>
      </c>
      <c r="B10" s="13" t="str">
        <f>IF($Y10="","",INDEX(Liste!$B$1:$B$885,$Y10)&amp;"")</f>
        <v>Oui</v>
      </c>
      <c r="C10" s="14" t="str">
        <f>IF($Y10="","",INDEX(Liste!$C$1:$C$885,$Y10)&amp;"")</f>
        <v>huiles d'usinage à base minérale sans halogènes (pas sous forme d'émulsions ou de solutions)</v>
      </c>
      <c r="D10" s="14" t="str">
        <f>IF($Y10="","",INDEX(Liste!$D$1:$D$885,$Y10)&amp;"")</f>
        <v>12 01 déchets provenant de la mise en forme et du traitement mécanique et physique de surface des métaux et matières plastiques</v>
      </c>
      <c r="E10" s="14" t="str">
        <f>IF($Y10="","",INDEX(Liste!$F$1:$F$885,$Y10)&amp;"")</f>
        <v/>
      </c>
      <c r="Y10">
        <f>IFERROR(SMALL(Liste!$I$2:$I$885,4),"")</f>
        <v>517</v>
      </c>
    </row>
    <row r="11" spans="1:25" x14ac:dyDescent="0.25">
      <c r="A11" s="12" t="str">
        <f>IF($Y11="","",INDEX(Liste!$A$1:$A$885,$Y11)&amp;"")</f>
        <v>12 01 10*</v>
      </c>
      <c r="B11" s="13" t="str">
        <f>IF($Y11="","",INDEX(Liste!$B$1:$B$885,$Y11)&amp;"")</f>
        <v>Oui</v>
      </c>
      <c r="C11" s="14" t="str">
        <f>IF($Y11="","",INDEX(Liste!$C$1:$C$885,$Y11)&amp;"")</f>
        <v>huiles d'usinage de synthèse</v>
      </c>
      <c r="D11" s="14" t="str">
        <f>IF($Y11="","",INDEX(Liste!$D$1:$D$885,$Y11)&amp;"")</f>
        <v>12 01 déchets provenant de la mise en forme et du traitement mécanique et physique de surface des métaux et matières plastiques</v>
      </c>
      <c r="E11" s="14" t="str">
        <f>IF($Y11="","",INDEX(Liste!$F$1:$F$885,$Y11)&amp;"")</f>
        <v/>
      </c>
      <c r="Y11">
        <f>IFERROR(SMALL(Liste!$I$2:$I$885,5),"")</f>
        <v>520</v>
      </c>
    </row>
    <row r="12" spans="1:25" x14ac:dyDescent="0.25">
      <c r="A12" s="12" t="str">
        <f>IF($Y12="","",INDEX(Liste!$A$1:$A$885,$Y12)&amp;"")</f>
        <v>12 01 19*</v>
      </c>
      <c r="B12" s="13" t="str">
        <f>IF($Y12="","",INDEX(Liste!$B$1:$B$885,$Y12)&amp;"")</f>
        <v>Oui</v>
      </c>
      <c r="C12" s="14" t="str">
        <f>IF($Y12="","",INDEX(Liste!$C$1:$C$885,$Y12)&amp;"")</f>
        <v>huiles d'usinage facilement biodégradables</v>
      </c>
      <c r="D12" s="14" t="str">
        <f>IF($Y12="","",INDEX(Liste!$D$1:$D$885,$Y12)&amp;"")</f>
        <v>12 01 déchets provenant de la mise en forme et du traitement mécanique et physique de surface des métaux et matières plastiques</v>
      </c>
      <c r="E12" s="14" t="str">
        <f>IF($Y12="","",INDEX(Liste!$F$1:$F$885,$Y12)&amp;"")</f>
        <v/>
      </c>
      <c r="Y12">
        <f>IFERROR(SMALL(Liste!$I$2:$I$885,6),"")</f>
        <v>528</v>
      </c>
    </row>
    <row r="13" spans="1:25" x14ac:dyDescent="0.25">
      <c r="A13" s="12" t="str">
        <f>IF($Y13="","",INDEX(Liste!$A$1:$A$885,$Y13)&amp;"")</f>
        <v>13 01 01*</v>
      </c>
      <c r="B13" s="13" t="str">
        <f>IF($Y13="","",INDEX(Liste!$B$1:$B$885,$Y13)&amp;"")</f>
        <v>Oui</v>
      </c>
      <c r="C13" s="14" t="str">
        <f>IF($Y13="","",INDEX(Liste!$C$1:$C$885,$Y13)&amp;"")</f>
        <v>huiles hydrauliques contenant des PCB</v>
      </c>
      <c r="D13" s="14" t="str">
        <f>IF($Y13="","",INDEX(Liste!$D$1:$D$885,$Y13)&amp;"")</f>
        <v>13 01 huiles hydrauliques usagées</v>
      </c>
      <c r="E13" s="14" t="str">
        <f>IF($Y13="","",INDEX(Liste!$F$1:$F$885,$Y13)&amp;"")</f>
        <v/>
      </c>
      <c r="Y13">
        <f>IFERROR(SMALL(Liste!$I$2:$I$885,7),"")</f>
        <v>534</v>
      </c>
    </row>
    <row r="14" spans="1:25" x14ac:dyDescent="0.25">
      <c r="A14" s="12" t="str">
        <f>IF($Y14="","",INDEX(Liste!$A$1:$A$885,$Y14)&amp;"")</f>
        <v>13 01 04*</v>
      </c>
      <c r="B14" s="13" t="str">
        <f>IF($Y14="","",INDEX(Liste!$B$1:$B$885,$Y14)&amp;"")</f>
        <v>Oui</v>
      </c>
      <c r="C14" s="14" t="str">
        <f>IF($Y14="","",INDEX(Liste!$C$1:$C$885,$Y14)&amp;"")</f>
        <v>huiles hydrauliques chlorées (émulsions)</v>
      </c>
      <c r="D14" s="14" t="str">
        <f>IF($Y14="","",INDEX(Liste!$D$1:$D$885,$Y14)&amp;"")</f>
        <v>13 01 huiles hydrauliques usagées</v>
      </c>
      <c r="E14" s="14" t="str">
        <f>IF($Y14="","",INDEX(Liste!$F$1:$F$885,$Y14)&amp;"")</f>
        <v/>
      </c>
      <c r="Y14">
        <f>IFERROR(SMALL(Liste!$I$2:$I$885,8),"")</f>
        <v>535</v>
      </c>
    </row>
    <row r="15" spans="1:25" x14ac:dyDescent="0.25">
      <c r="A15" s="12" t="str">
        <f>IF($Y15="","",INDEX(Liste!$A$1:$A$885,$Y15)&amp;"")</f>
        <v>13 01 05*</v>
      </c>
      <c r="B15" s="13" t="str">
        <f>IF($Y15="","",INDEX(Liste!$B$1:$B$885,$Y15)&amp;"")</f>
        <v>Oui</v>
      </c>
      <c r="C15" s="14" t="str">
        <f>IF($Y15="","",INDEX(Liste!$C$1:$C$885,$Y15)&amp;"")</f>
        <v>huiles hydrauliques non chlorées (émulsions)</v>
      </c>
      <c r="D15" s="14" t="str">
        <f>IF($Y15="","",INDEX(Liste!$D$1:$D$885,$Y15)&amp;"")</f>
        <v>13 01 huiles hydrauliques usagées</v>
      </c>
      <c r="E15" s="14" t="str">
        <f>IF($Y15="","",INDEX(Liste!$F$1:$F$885,$Y15)&amp;"")</f>
        <v/>
      </c>
      <c r="Y15">
        <f>IFERROR(SMALL(Liste!$I$2:$I$885,9),"")</f>
        <v>536</v>
      </c>
    </row>
    <row r="16" spans="1:25" x14ac:dyDescent="0.25">
      <c r="A16" s="12" t="str">
        <f>IF($Y16="","",INDEX(Liste!$A$1:$A$885,$Y16)&amp;"")</f>
        <v>13 01 09*</v>
      </c>
      <c r="B16" s="13" t="str">
        <f>IF($Y16="","",INDEX(Liste!$B$1:$B$885,$Y16)&amp;"")</f>
        <v>Oui</v>
      </c>
      <c r="C16" s="14" t="str">
        <f>IF($Y16="","",INDEX(Liste!$C$1:$C$885,$Y16)&amp;"")</f>
        <v>huiles hydrauliques chlorées à base minérale</v>
      </c>
      <c r="D16" s="14" t="str">
        <f>IF($Y16="","",INDEX(Liste!$D$1:$D$885,$Y16)&amp;"")</f>
        <v>13 01 huiles hydrauliques usagées</v>
      </c>
      <c r="E16" s="14" t="str">
        <f>IF($Y16="","",INDEX(Liste!$F$1:$F$885,$Y16)&amp;"")</f>
        <v/>
      </c>
      <c r="Y16">
        <f>IFERROR(SMALL(Liste!$I$2:$I$885,10),"")</f>
        <v>537</v>
      </c>
    </row>
    <row r="17" spans="1:25" x14ac:dyDescent="0.25">
      <c r="A17" s="12" t="str">
        <f>IF($Y17="","",INDEX(Liste!$A$1:$A$885,$Y17)&amp;"")</f>
        <v>13 01 10*</v>
      </c>
      <c r="B17" s="13" t="str">
        <f>IF($Y17="","",INDEX(Liste!$B$1:$B$885,$Y17)&amp;"")</f>
        <v>Oui</v>
      </c>
      <c r="C17" s="14" t="str">
        <f>IF($Y17="","",INDEX(Liste!$C$1:$C$885,$Y17)&amp;"")</f>
        <v>huiles hydrauliques non chlorées à base minérale</v>
      </c>
      <c r="D17" s="14" t="str">
        <f>IF($Y17="","",INDEX(Liste!$D$1:$D$885,$Y17)&amp;"")</f>
        <v>13 01 huiles hydrauliques usagées</v>
      </c>
      <c r="E17" s="14" t="str">
        <f>IF($Y17="","",INDEX(Liste!$F$1:$F$885,$Y17)&amp;"")</f>
        <v/>
      </c>
      <c r="Y17">
        <f>IFERROR(SMALL(Liste!$I$2:$I$885,11),"")</f>
        <v>538</v>
      </c>
    </row>
    <row r="18" spans="1:25" x14ac:dyDescent="0.25">
      <c r="A18" s="12" t="str">
        <f>IF($Y18="","",INDEX(Liste!$A$1:$A$885,$Y18)&amp;"")</f>
        <v>13 01 11*</v>
      </c>
      <c r="B18" s="13" t="str">
        <f>IF($Y18="","",INDEX(Liste!$B$1:$B$885,$Y18)&amp;"")</f>
        <v>Oui</v>
      </c>
      <c r="C18" s="14" t="str">
        <f>IF($Y18="","",INDEX(Liste!$C$1:$C$885,$Y18)&amp;"")</f>
        <v>huiles hydrauliques synthétiques</v>
      </c>
      <c r="D18" s="14" t="str">
        <f>IF($Y18="","",INDEX(Liste!$D$1:$D$885,$Y18)&amp;"")</f>
        <v>13 01 huiles hydrauliques usagées</v>
      </c>
      <c r="E18" s="14" t="str">
        <f>IF($Y18="","",INDEX(Liste!$F$1:$F$885,$Y18)&amp;"")</f>
        <v/>
      </c>
      <c r="Y18">
        <f>IFERROR(SMALL(Liste!$I$2:$I$885,12),"")</f>
        <v>539</v>
      </c>
    </row>
    <row r="19" spans="1:25" x14ac:dyDescent="0.25">
      <c r="A19" s="12" t="str">
        <f>IF($Y19="","",INDEX(Liste!$A$1:$A$885,$Y19)&amp;"")</f>
        <v>13 01 12*</v>
      </c>
      <c r="B19" s="13" t="str">
        <f>IF($Y19="","",INDEX(Liste!$B$1:$B$885,$Y19)&amp;"")</f>
        <v>Oui</v>
      </c>
      <c r="C19" s="14" t="str">
        <f>IF($Y19="","",INDEX(Liste!$C$1:$C$885,$Y19)&amp;"")</f>
        <v>huiles hydrauliques facilement biodégradables</v>
      </c>
      <c r="D19" s="14" t="str">
        <f>IF($Y19="","",INDEX(Liste!$D$1:$D$885,$Y19)&amp;"")</f>
        <v>13 01 huiles hydrauliques usagées</v>
      </c>
      <c r="E19" s="14" t="str">
        <f>IF($Y19="","",INDEX(Liste!$F$1:$F$885,$Y19)&amp;"")</f>
        <v/>
      </c>
      <c r="Y19">
        <f>IFERROR(SMALL(Liste!$I$2:$I$885,13),"")</f>
        <v>540</v>
      </c>
    </row>
    <row r="20" spans="1:25" x14ac:dyDescent="0.25">
      <c r="A20" s="12" t="str">
        <f>IF($Y20="","",INDEX(Liste!$A$1:$A$885,$Y20)&amp;"")</f>
        <v>13 01 13*</v>
      </c>
      <c r="B20" s="13" t="str">
        <f>IF($Y20="","",INDEX(Liste!$B$1:$B$885,$Y20)&amp;"")</f>
        <v>Oui</v>
      </c>
      <c r="C20" s="14" t="str">
        <f>IF($Y20="","",INDEX(Liste!$C$1:$C$885,$Y20)&amp;"")</f>
        <v>autres huiles hydrauliques</v>
      </c>
      <c r="D20" s="14" t="str">
        <f>IF($Y20="","",INDEX(Liste!$D$1:$D$885,$Y20)&amp;"")</f>
        <v>13 01 huiles hydrauliques usagées</v>
      </c>
      <c r="E20" s="14" t="str">
        <f>IF($Y20="","",INDEX(Liste!$F$1:$F$885,$Y20)&amp;"")</f>
        <v/>
      </c>
      <c r="Y20">
        <f>IFERROR(SMALL(Liste!$I$2:$I$885,14),"")</f>
        <v>541</v>
      </c>
    </row>
    <row r="21" spans="1:25" x14ac:dyDescent="0.25">
      <c r="A21" s="12" t="str">
        <f>IF($Y21="","",INDEX(Liste!$A$1:$A$885,$Y21)&amp;"")</f>
        <v>13 02 04*</v>
      </c>
      <c r="B21" s="13" t="str">
        <f>IF($Y21="","",INDEX(Liste!$B$1:$B$885,$Y21)&amp;"")</f>
        <v>Oui</v>
      </c>
      <c r="C21" s="14" t="str">
        <f>IF($Y21="","",INDEX(Liste!$C$1:$C$885,$Y21)&amp;"")</f>
        <v>huiles moteur, de boîte de vitesses et de lubrification chlorées à base minérale</v>
      </c>
      <c r="D21" s="14" t="str">
        <f>IF($Y21="","",INDEX(Liste!$D$1:$D$885,$Y21)&amp;"")</f>
        <v>13 02 huiles moteur, de boîte de vitesses et de lubrification usagées</v>
      </c>
      <c r="E21" s="14" t="str">
        <f>IF($Y21="","",INDEX(Liste!$F$1:$F$885,$Y21)&amp;"")</f>
        <v/>
      </c>
      <c r="Y21">
        <f>IFERROR(SMALL(Liste!$I$2:$I$885,15),"")</f>
        <v>542</v>
      </c>
    </row>
    <row r="22" spans="1:25" x14ac:dyDescent="0.25">
      <c r="A22" s="12" t="str">
        <f>IF($Y22="","",INDEX(Liste!$A$1:$A$885,$Y22)&amp;"")</f>
        <v>13 02 05*</v>
      </c>
      <c r="B22" s="13" t="str">
        <f>IF($Y22="","",INDEX(Liste!$B$1:$B$885,$Y22)&amp;"")</f>
        <v>Oui</v>
      </c>
      <c r="C22" s="14" t="str">
        <f>IF($Y22="","",INDEX(Liste!$C$1:$C$885,$Y22)&amp;"")</f>
        <v>huiles moteur, de boîte de vitesses et de lubrification non chlorées à base minérale</v>
      </c>
      <c r="D22" s="14" t="str">
        <f>IF($Y22="","",INDEX(Liste!$D$1:$D$885,$Y22)&amp;"")</f>
        <v>13 02 huiles moteur, de boîte de vitesses et de lubrification usagées</v>
      </c>
      <c r="E22" s="14" t="str">
        <f>IF($Y22="","",INDEX(Liste!$F$1:$F$885,$Y22)&amp;"")</f>
        <v/>
      </c>
      <c r="Y22">
        <f>IFERROR(SMALL(Liste!$I$2:$I$885,16),"")</f>
        <v>543</v>
      </c>
    </row>
    <row r="23" spans="1:25" x14ac:dyDescent="0.25">
      <c r="A23" s="12" t="str">
        <f>IF($Y23="","",INDEX(Liste!$A$1:$A$885,$Y23)&amp;"")</f>
        <v>13 02 06*</v>
      </c>
      <c r="B23" s="13" t="str">
        <f>IF($Y23="","",INDEX(Liste!$B$1:$B$885,$Y23)&amp;"")</f>
        <v>Oui</v>
      </c>
      <c r="C23" s="14" t="str">
        <f>IF($Y23="","",INDEX(Liste!$C$1:$C$885,$Y23)&amp;"")</f>
        <v>huiles moteur, de boîte de vitesses et de lubrification synthétiques</v>
      </c>
      <c r="D23" s="14" t="str">
        <f>IF($Y23="","",INDEX(Liste!$D$1:$D$885,$Y23)&amp;"")</f>
        <v>13 02 huiles moteur, de boîte de vitesses et de lubrification usagées</v>
      </c>
      <c r="E23" s="14" t="str">
        <f>IF($Y23="","",INDEX(Liste!$F$1:$F$885,$Y23)&amp;"")</f>
        <v/>
      </c>
      <c r="Y23">
        <f>IFERROR(SMALL(Liste!$I$2:$I$885,17),"")</f>
        <v>544</v>
      </c>
    </row>
    <row r="24" spans="1:25" x14ac:dyDescent="0.25">
      <c r="A24" s="12" t="str">
        <f>IF($Y24="","",INDEX(Liste!$A$1:$A$885,$Y24)&amp;"")</f>
        <v>13 02 07*</v>
      </c>
      <c r="B24" s="13" t="str">
        <f>IF($Y24="","",INDEX(Liste!$B$1:$B$885,$Y24)&amp;"")</f>
        <v>Oui</v>
      </c>
      <c r="C24" s="14" t="str">
        <f>IF($Y24="","",INDEX(Liste!$C$1:$C$885,$Y24)&amp;"")</f>
        <v>huiles moteur, de boîte de vitesses et de lubrification facilement biodégradables</v>
      </c>
      <c r="D24" s="14" t="str">
        <f>IF($Y24="","",INDEX(Liste!$D$1:$D$885,$Y24)&amp;"")</f>
        <v>13 02 huiles moteur, de boîte de vitesses et de lubrification usagées</v>
      </c>
      <c r="E24" s="14" t="str">
        <f>IF($Y24="","",INDEX(Liste!$F$1:$F$885,$Y24)&amp;"")</f>
        <v/>
      </c>
      <c r="Y24">
        <f>IFERROR(SMALL(Liste!$I$2:$I$885,18),"")</f>
        <v>545</v>
      </c>
    </row>
    <row r="25" spans="1:25" x14ac:dyDescent="0.25">
      <c r="A25" s="12" t="str">
        <f>IF($Y25="","",INDEX(Liste!$A$1:$A$885,$Y25)&amp;"")</f>
        <v>13 02 08*</v>
      </c>
      <c r="B25" s="13" t="str">
        <f>IF($Y25="","",INDEX(Liste!$B$1:$B$885,$Y25)&amp;"")</f>
        <v>Oui</v>
      </c>
      <c r="C25" s="14" t="str">
        <f>IF($Y25="","",INDEX(Liste!$C$1:$C$885,$Y25)&amp;"")</f>
        <v>autres huiles moteur, de boîte de vitesses et de lubrification</v>
      </c>
      <c r="D25" s="14" t="str">
        <f>IF($Y25="","",INDEX(Liste!$D$1:$D$885,$Y25)&amp;"")</f>
        <v>13 02 huiles moteur, de boîte de vitesses et de lubrification usagées</v>
      </c>
      <c r="E25" s="14" t="str">
        <f>IF($Y25="","",INDEX(Liste!$F$1:$F$885,$Y25)&amp;"")</f>
        <v/>
      </c>
      <c r="Y25">
        <f>IFERROR(SMALL(Liste!$I$2:$I$885,19),"")</f>
        <v>546</v>
      </c>
    </row>
    <row r="26" spans="1:25" x14ac:dyDescent="0.25">
      <c r="A26" s="12" t="str">
        <f>IF($Y26="","",INDEX(Liste!$A$1:$A$885,$Y26)&amp;"")</f>
        <v>13 03 01*</v>
      </c>
      <c r="B26" s="13" t="str">
        <f>IF($Y26="","",INDEX(Liste!$B$1:$B$885,$Y26)&amp;"")</f>
        <v>Oui</v>
      </c>
      <c r="C26" s="14" t="str">
        <f>IF($Y26="","",INDEX(Liste!$C$1:$C$885,$Y26)&amp;"")</f>
        <v>huiles isolantes et fluides caloporteurs contenant des PCB</v>
      </c>
      <c r="D26" s="14" t="str">
        <f>IF($Y26="","",INDEX(Liste!$D$1:$D$885,$Y26)&amp;"")</f>
        <v>13 03 huiles isolantes et fluides caloporteurs usagés</v>
      </c>
      <c r="E26" s="14" t="str">
        <f>IF($Y26="","",INDEX(Liste!$F$1:$F$885,$Y26)&amp;"")</f>
        <v/>
      </c>
      <c r="Y26">
        <f>IFERROR(SMALL(Liste!$I$2:$I$885,20),"")</f>
        <v>547</v>
      </c>
    </row>
    <row r="27" spans="1:25" x14ac:dyDescent="0.25">
      <c r="A27" s="12" t="str">
        <f>IF($Y27="","",INDEX(Liste!$A$1:$A$885,$Y27)&amp;"")</f>
        <v>13 03 06*</v>
      </c>
      <c r="B27" s="13" t="str">
        <f>IF($Y27="","",INDEX(Liste!$B$1:$B$885,$Y27)&amp;"")</f>
        <v>Oui</v>
      </c>
      <c r="C27" s="14" t="str">
        <f>IF($Y27="","",INDEX(Liste!$C$1:$C$885,$Y27)&amp;"")</f>
        <v>huiles isolantes et fluides caloporteurs chlorés à base minérale autres que ceux visés à la rubrique 13 03 01</v>
      </c>
      <c r="D27" s="14" t="str">
        <f>IF($Y27="","",INDEX(Liste!$D$1:$D$885,$Y27)&amp;"")</f>
        <v>13 03 huiles isolantes et fluides caloporteurs usagés</v>
      </c>
      <c r="E27" s="14" t="str">
        <f>IF($Y27="","",INDEX(Liste!$F$1:$F$885,$Y27)&amp;"")</f>
        <v/>
      </c>
      <c r="Y27">
        <f>IFERROR(SMALL(Liste!$I$2:$I$885,21),"")</f>
        <v>548</v>
      </c>
    </row>
    <row r="28" spans="1:25" x14ac:dyDescent="0.25">
      <c r="A28" s="12" t="str">
        <f>IF($Y28="","",INDEX(Liste!$A$1:$A$885,$Y28)&amp;"")</f>
        <v>13 03 07*</v>
      </c>
      <c r="B28" s="13" t="str">
        <f>IF($Y28="","",INDEX(Liste!$B$1:$B$885,$Y28)&amp;"")</f>
        <v>Oui</v>
      </c>
      <c r="C28" s="14" t="str">
        <f>IF($Y28="","",INDEX(Liste!$C$1:$C$885,$Y28)&amp;"")</f>
        <v>huiles isolantes et fluides caloporteurs non chlorés à base minérale</v>
      </c>
      <c r="D28" s="14" t="str">
        <f>IF($Y28="","",INDEX(Liste!$D$1:$D$885,$Y28)&amp;"")</f>
        <v>13 03 huiles isolantes et fluides caloporteurs usagés</v>
      </c>
      <c r="E28" s="14" t="str">
        <f>IF($Y28="","",INDEX(Liste!$F$1:$F$885,$Y28)&amp;"")</f>
        <v/>
      </c>
      <c r="Y28">
        <f>IFERROR(SMALL(Liste!$I$2:$I$885,22),"")</f>
        <v>549</v>
      </c>
    </row>
    <row r="29" spans="1:25" x14ac:dyDescent="0.25">
      <c r="A29" s="12" t="str">
        <f>IF($Y29="","",INDEX(Liste!$A$1:$A$885,$Y29)&amp;"")</f>
        <v>13 03 08*</v>
      </c>
      <c r="B29" s="13" t="str">
        <f>IF($Y29="","",INDEX(Liste!$B$1:$B$885,$Y29)&amp;"")</f>
        <v>Oui</v>
      </c>
      <c r="C29" s="14" t="str">
        <f>IF($Y29="","",INDEX(Liste!$C$1:$C$885,$Y29)&amp;"")</f>
        <v>huiles isolantes et fluides caloporteurs synthétiques</v>
      </c>
      <c r="D29" s="14" t="str">
        <f>IF($Y29="","",INDEX(Liste!$D$1:$D$885,$Y29)&amp;"")</f>
        <v>13 03 huiles isolantes et fluides caloporteurs usagés</v>
      </c>
      <c r="E29" s="14" t="str">
        <f>IF($Y29="","",INDEX(Liste!$F$1:$F$885,$Y29)&amp;"")</f>
        <v/>
      </c>
      <c r="Y29">
        <f>IFERROR(SMALL(Liste!$I$2:$I$885,23),"")</f>
        <v>550</v>
      </c>
    </row>
    <row r="30" spans="1:25" x14ac:dyDescent="0.25">
      <c r="A30" s="12" t="str">
        <f>IF($Y30="","",INDEX(Liste!$A$1:$A$885,$Y30)&amp;"")</f>
        <v>13 03 09*</v>
      </c>
      <c r="B30" s="13" t="str">
        <f>IF($Y30="","",INDEX(Liste!$B$1:$B$885,$Y30)&amp;"")</f>
        <v>Oui</v>
      </c>
      <c r="C30" s="14" t="str">
        <f>IF($Y30="","",INDEX(Liste!$C$1:$C$885,$Y30)&amp;"")</f>
        <v>huiles isolantes et fluides caloporteurs facilement biodégradables</v>
      </c>
      <c r="D30" s="14" t="str">
        <f>IF($Y30="","",INDEX(Liste!$D$1:$D$885,$Y30)&amp;"")</f>
        <v>13 03 huiles isolantes et fluides caloporteurs usagés</v>
      </c>
      <c r="E30" s="14" t="str">
        <f>IF($Y30="","",INDEX(Liste!$F$1:$F$885,$Y30)&amp;"")</f>
        <v/>
      </c>
      <c r="Y30">
        <f>IFERROR(SMALL(Liste!$I$2:$I$885,24),"")</f>
        <v>551</v>
      </c>
    </row>
    <row r="31" spans="1:25" x14ac:dyDescent="0.25">
      <c r="A31" s="12" t="str">
        <f>IF($Y31="","",INDEX(Liste!$A$1:$A$885,$Y31)&amp;"")</f>
        <v>13 03 10*</v>
      </c>
      <c r="B31" s="13" t="str">
        <f>IF($Y31="","",INDEX(Liste!$B$1:$B$885,$Y31)&amp;"")</f>
        <v>Oui</v>
      </c>
      <c r="C31" s="14" t="str">
        <f>IF($Y31="","",INDEX(Liste!$C$1:$C$885,$Y31)&amp;"")</f>
        <v>autres huiles isolantes et fluides caloporteurs</v>
      </c>
      <c r="D31" s="14" t="str">
        <f>IF($Y31="","",INDEX(Liste!$D$1:$D$885,$Y31)&amp;"")</f>
        <v>13 03 huiles isolantes et fluides caloporteurs usagés</v>
      </c>
      <c r="E31" s="14" t="str">
        <f>IF($Y31="","",INDEX(Liste!$F$1:$F$885,$Y31)&amp;"")</f>
        <v/>
      </c>
      <c r="Y31">
        <f>IFERROR(SMALL(Liste!$I$2:$I$885,25),"")</f>
        <v>552</v>
      </c>
    </row>
    <row r="32" spans="1:25" x14ac:dyDescent="0.25">
      <c r="A32" s="12" t="str">
        <f>IF($Y32="","",INDEX(Liste!$A$1:$A$885,$Y32)&amp;"")</f>
        <v>13 05 03*</v>
      </c>
      <c r="B32" s="13" t="str">
        <f>IF($Y32="","",INDEX(Liste!$B$1:$B$885,$Y32)&amp;"")</f>
        <v>Oui</v>
      </c>
      <c r="C32" s="14" t="str">
        <f>IF($Y32="","",INDEX(Liste!$C$1:$C$885,$Y32)&amp;"")</f>
        <v>boues provenant de déshuileurs</v>
      </c>
      <c r="D32" s="14" t="str">
        <f>IF($Y32="","",INDEX(Liste!$D$1:$D$885,$Y32)&amp;"")</f>
        <v>13 05 contenu de séparateurs eau/hydrocarbures</v>
      </c>
      <c r="E32" s="14" t="str">
        <f>IF($Y32="","",INDEX(Liste!$F$1:$F$885,$Y32)&amp;"")</f>
        <v/>
      </c>
      <c r="Y32">
        <f>IFERROR(SMALL(Liste!$I$2:$I$885,26),"")</f>
        <v>558</v>
      </c>
    </row>
    <row r="33" spans="1:25" x14ac:dyDescent="0.25">
      <c r="A33" s="12" t="str">
        <f>IF($Y33="","",INDEX(Liste!$A$1:$A$885,$Y33)&amp;"")</f>
        <v>15 02 02*</v>
      </c>
      <c r="B33" s="13" t="str">
        <f>IF($Y33="","",INDEX(Liste!$B$1:$B$885,$Y33)&amp;"")</f>
        <v>Oui</v>
      </c>
      <c r="C33" s="14" t="str">
        <f>IF($Y33="","",INDEX(Liste!$C$1:$C$885,$Y33)&amp;"")</f>
        <v>absorbants, matériaux filtrants (y compris les filtres à huile non spécifiés ailleurs), chiffons d'essuyage et vêtements de protection contaminés par des substances dangereuses</v>
      </c>
      <c r="D33" s="14" t="str">
        <f>IF($Y33="","",INDEX(Liste!$D$1:$D$885,$Y33)&amp;"")</f>
        <v>15 02 absorbants, matériaux filtrants, chiffons d'essuyage et vêtements de protection</v>
      </c>
      <c r="E33" s="14" t="str">
        <f>IF($Y33="","",INDEX(Liste!$F$1:$F$885,$Y33)&amp;"")</f>
        <v/>
      </c>
      <c r="Y33">
        <f>IFERROR(SMALL(Liste!$I$2:$I$885,27),"")</f>
        <v>583</v>
      </c>
    </row>
    <row r="34" spans="1:25" x14ac:dyDescent="0.25">
      <c r="A34" s="12" t="str">
        <f>IF($Y34="","",INDEX(Liste!$A$1:$A$885,$Y34)&amp;"")</f>
        <v>16 01 07*</v>
      </c>
      <c r="B34" s="13" t="str">
        <f>IF($Y34="","",INDEX(Liste!$B$1:$B$885,$Y34)&amp;"")</f>
        <v>Oui</v>
      </c>
      <c r="C34" s="14" t="str">
        <f>IF($Y34="","",INDEX(Liste!$C$1:$C$885,$Y34)&amp;"")</f>
        <v>filtres à huile</v>
      </c>
      <c r="D34" s="14" t="str">
        <f>IF($Y34="","",INDEX(Liste!$D$1:$D$885,$Y34)&amp;"")</f>
        <v>16 01 véhicules hors d'usage de différents moyens de transport (y compris machines tous terrains) et déchets provenant du démontage de véhicules hors d'usage et de l'entretien de véhicules (sauf chapitres 13, 14, et sections 16 06 et 16 08)</v>
      </c>
      <c r="E34" s="14" t="str">
        <f>IF($Y34="","",INDEX(Liste!$F$1:$F$885,$Y34)&amp;"")</f>
        <v/>
      </c>
      <c r="Y34">
        <f>IFERROR(SMALL(Liste!$I$2:$I$885,28),"")</f>
        <v>588</v>
      </c>
    </row>
    <row r="35" spans="1:25" x14ac:dyDescent="0.25">
      <c r="A35" s="12" t="str">
        <f>IF($Y35="","",INDEX(Liste!$A$1:$A$885,$Y35)&amp;"")</f>
        <v>19 08 09</v>
      </c>
      <c r="B35" s="13" t="str">
        <f>IF($Y35="","",INDEX(Liste!$B$1:$B$885,$Y35)&amp;"")</f>
        <v>Non</v>
      </c>
      <c r="C35" s="14" t="str">
        <f>IF($Y35="","",INDEX(Liste!$C$1:$C$885,$Y35)&amp;"")</f>
        <v>mélanges de graisse et d'huile provenant de la séparation huile/eaux usées contenant seulement des huiles et graisses alimentaires</v>
      </c>
      <c r="D35" s="14" t="str">
        <f>IF($Y35="","",INDEX(Liste!$D$1:$D$885,$Y35)&amp;"")</f>
        <v>19 08 déchets provenant d'installations de traitement des eaux usées non spécifiés ailleurs</v>
      </c>
      <c r="E35" s="14" t="str">
        <f>IF($Y35="","",INDEX(Liste!$F$1:$F$885,$Y35)&amp;"")</f>
        <v/>
      </c>
      <c r="Y35">
        <f>IFERROR(SMALL(Liste!$I$2:$I$885,29),"")</f>
        <v>787</v>
      </c>
    </row>
    <row r="36" spans="1:25" x14ac:dyDescent="0.25">
      <c r="A36" s="12" t="str">
        <f>IF($Y36="","",INDEX(Liste!$A$1:$A$885,$Y36)&amp;"")</f>
        <v>19 08 10*</v>
      </c>
      <c r="B36" s="13" t="str">
        <f>IF($Y36="","",INDEX(Liste!$B$1:$B$885,$Y36)&amp;"")</f>
        <v>Oui</v>
      </c>
      <c r="C36" s="14" t="str">
        <f>IF($Y36="","",INDEX(Liste!$C$1:$C$885,$Y36)&amp;"")</f>
        <v>mélanges de graisse et d'huile provenant de la séparation huile/eaux usées autres que ceux visés à la rubrique 19 08 09</v>
      </c>
      <c r="D36" s="14" t="str">
        <f>IF($Y36="","",INDEX(Liste!$D$1:$D$885,$Y36)&amp;"")</f>
        <v>19 08 déchets provenant d'installations de traitement des eaux usées non spécifiés ailleurs</v>
      </c>
      <c r="E36" s="14" t="str">
        <f>IF($Y36="","",INDEX(Liste!$F$1:$F$885,$Y36)&amp;"")</f>
        <v/>
      </c>
      <c r="Y36">
        <f>IFERROR(SMALL(Liste!$I$2:$I$885,30),"")</f>
        <v>788</v>
      </c>
    </row>
    <row r="37" spans="1:25" x14ac:dyDescent="0.25">
      <c r="A37" s="12" t="str">
        <f>IF($Y37="","",INDEX(Liste!$A$1:$A$885,$Y37)&amp;"")</f>
        <v>20 01 25</v>
      </c>
      <c r="B37" s="13" t="str">
        <f>IF($Y37="","",INDEX(Liste!$B$1:$B$885,$Y37)&amp;"")</f>
        <v>Non</v>
      </c>
      <c r="C37" s="14" t="str">
        <f>IF($Y37="","",INDEX(Liste!$C$1:$C$885,$Y37)&amp;"")</f>
        <v>huiles et matières grasses alimentaires</v>
      </c>
      <c r="D37" s="14" t="str">
        <f>IF($Y37="","",INDEX(Liste!$D$1:$D$885,$Y37)&amp;"")</f>
        <v>20 01 fractions collectées séparément (sauf section 15 01)</v>
      </c>
      <c r="E37" s="14" t="str">
        <f>IF($Y37="","",INDEX(Liste!$F$1:$F$885,$Y37)&amp;"")</f>
        <v/>
      </c>
      <c r="Y37">
        <f>IFERROR(SMALL(Liste!$I$2:$I$885,31),"")</f>
        <v>855</v>
      </c>
    </row>
    <row r="38" spans="1:25" x14ac:dyDescent="0.25">
      <c r="A38" s="12" t="str">
        <f>IF($Y38="","",INDEX(Liste!$A$1:$A$885,$Y38)&amp;"")</f>
        <v>20 01 26*</v>
      </c>
      <c r="B38" s="13" t="str">
        <f>IF($Y38="","",INDEX(Liste!$B$1:$B$885,$Y38)&amp;"")</f>
        <v>Oui</v>
      </c>
      <c r="C38" s="14" t="str">
        <f>IF($Y38="","",INDEX(Liste!$C$1:$C$885,$Y38)&amp;"")</f>
        <v>huiles et matières grasses autres que celles visées à la rubrique 20 01 25</v>
      </c>
      <c r="D38" s="14" t="str">
        <f>IF($Y38="","",INDEX(Liste!$D$1:$D$885,$Y38)&amp;"")</f>
        <v>20 01 fractions collectées séparément (sauf section 15 01)</v>
      </c>
      <c r="E38" s="14" t="str">
        <f>IF($Y38="","",INDEX(Liste!$F$1:$F$885,$Y38)&amp;"")</f>
        <v/>
      </c>
      <c r="Y38">
        <f>IFERROR(SMALL(Liste!$I$2:$I$885,32),"")</f>
        <v>856</v>
      </c>
    </row>
    <row r="39" spans="1:25" x14ac:dyDescent="0.25">
      <c r="A39" s="12" t="str">
        <f>IF($Y39="","",INDEX(Liste!$A$1:$A$885,$Y39)&amp;"")</f>
        <v/>
      </c>
      <c r="B39" s="13" t="str">
        <f>IF($Y39="","",INDEX(Liste!$B$1:$B$885,$Y39)&amp;"")</f>
        <v/>
      </c>
      <c r="C39" s="14" t="str">
        <f>IF($Y39="","",INDEX(Liste!$C$1:$C$885,$Y39)&amp;"")</f>
        <v/>
      </c>
      <c r="D39" s="14" t="str">
        <f>IF($Y39="","",INDEX(Liste!$D$1:$D$885,$Y39)&amp;"")</f>
        <v/>
      </c>
      <c r="E39" s="14" t="str">
        <f>IF($Y39="","",INDEX(Liste!$F$1:$F$885,$Y39)&amp;"")</f>
        <v/>
      </c>
      <c r="Y39" t="str">
        <f>IFERROR(SMALL(Liste!$I$2:$I$885,33),"")</f>
        <v/>
      </c>
    </row>
    <row r="40" spans="1:25" x14ac:dyDescent="0.25">
      <c r="A40" s="12" t="str">
        <f>IF($Y40="","",INDEX(Liste!$A$1:$A$885,$Y40)&amp;"")</f>
        <v/>
      </c>
      <c r="B40" s="13" t="str">
        <f>IF($Y40="","",INDEX(Liste!$B$1:$B$885,$Y40)&amp;"")</f>
        <v/>
      </c>
      <c r="C40" s="14" t="str">
        <f>IF($Y40="","",INDEX(Liste!$C$1:$C$885,$Y40)&amp;"")</f>
        <v/>
      </c>
      <c r="D40" s="14" t="str">
        <f>IF($Y40="","",INDEX(Liste!$D$1:$D$885,$Y40)&amp;"")</f>
        <v/>
      </c>
      <c r="E40" s="14" t="str">
        <f>IF($Y40="","",INDEX(Liste!$F$1:$F$885,$Y40)&amp;"")</f>
        <v/>
      </c>
      <c r="Y40" t="str">
        <f>IFERROR(SMALL(Liste!$I$2:$I$885,34),"")</f>
        <v/>
      </c>
    </row>
    <row r="41" spans="1:25" x14ac:dyDescent="0.25">
      <c r="A41" s="12" t="str">
        <f>IF($Y41="","",INDEX(Liste!$A$1:$A$885,$Y41)&amp;"")</f>
        <v/>
      </c>
      <c r="B41" s="13" t="str">
        <f>IF($Y41="","",INDEX(Liste!$B$1:$B$885,$Y41)&amp;"")</f>
        <v/>
      </c>
      <c r="C41" s="14" t="str">
        <f>IF($Y41="","",INDEX(Liste!$C$1:$C$885,$Y41)&amp;"")</f>
        <v/>
      </c>
      <c r="D41" s="14" t="str">
        <f>IF($Y41="","",INDEX(Liste!$D$1:$D$885,$Y41)&amp;"")</f>
        <v/>
      </c>
      <c r="E41" s="14" t="str">
        <f>IF($Y41="","",INDEX(Liste!$F$1:$F$885,$Y41)&amp;"")</f>
        <v/>
      </c>
      <c r="Y41" t="str">
        <f>IFERROR(SMALL(Liste!$I$2:$I$885,35),"")</f>
        <v/>
      </c>
    </row>
    <row r="42" spans="1:25" x14ac:dyDescent="0.25">
      <c r="A42" s="12" t="str">
        <f>IF($Y42="","",INDEX(Liste!$A$1:$A$885,$Y42)&amp;"")</f>
        <v/>
      </c>
      <c r="B42" s="13" t="str">
        <f>IF($Y42="","",INDEX(Liste!$B$1:$B$885,$Y42)&amp;"")</f>
        <v/>
      </c>
      <c r="C42" s="14" t="str">
        <f>IF($Y42="","",INDEX(Liste!$C$1:$C$885,$Y42)&amp;"")</f>
        <v/>
      </c>
      <c r="D42" s="14" t="str">
        <f>IF($Y42="","",INDEX(Liste!$D$1:$D$885,$Y42)&amp;"")</f>
        <v/>
      </c>
      <c r="E42" s="14" t="str">
        <f>IF($Y42="","",INDEX(Liste!$F$1:$F$885,$Y42)&amp;"")</f>
        <v/>
      </c>
      <c r="Y42" t="str">
        <f>IFERROR(SMALL(Liste!$I$2:$I$885,36),"")</f>
        <v/>
      </c>
    </row>
    <row r="43" spans="1:25" x14ac:dyDescent="0.25">
      <c r="A43" s="12" t="str">
        <f>IF($Y43="","",INDEX(Liste!$A$1:$A$885,$Y43)&amp;"")</f>
        <v/>
      </c>
      <c r="B43" s="13" t="str">
        <f>IF($Y43="","",INDEX(Liste!$B$1:$B$885,$Y43)&amp;"")</f>
        <v/>
      </c>
      <c r="C43" s="14" t="str">
        <f>IF($Y43="","",INDEX(Liste!$C$1:$C$885,$Y43)&amp;"")</f>
        <v/>
      </c>
      <c r="D43" s="14" t="str">
        <f>IF($Y43="","",INDEX(Liste!$D$1:$D$885,$Y43)&amp;"")</f>
        <v/>
      </c>
      <c r="E43" s="14" t="str">
        <f>IF($Y43="","",INDEX(Liste!$F$1:$F$885,$Y43)&amp;"")</f>
        <v/>
      </c>
      <c r="Y43" t="str">
        <f>IFERROR(SMALL(Liste!$I$2:$I$885,37),"")</f>
        <v/>
      </c>
    </row>
    <row r="44" spans="1:25" x14ac:dyDescent="0.25">
      <c r="A44" s="12" t="str">
        <f>IF($Y44="","",INDEX(Liste!$A$1:$A$885,$Y44)&amp;"")</f>
        <v/>
      </c>
      <c r="B44" s="13" t="str">
        <f>IF($Y44="","",INDEX(Liste!$B$1:$B$885,$Y44)&amp;"")</f>
        <v/>
      </c>
      <c r="C44" s="14" t="str">
        <f>IF($Y44="","",INDEX(Liste!$C$1:$C$885,$Y44)&amp;"")</f>
        <v/>
      </c>
      <c r="D44" s="14" t="str">
        <f>IF($Y44="","",INDEX(Liste!$D$1:$D$885,$Y44)&amp;"")</f>
        <v/>
      </c>
      <c r="E44" s="14" t="str">
        <f>IF($Y44="","",INDEX(Liste!$F$1:$F$885,$Y44)&amp;"")</f>
        <v/>
      </c>
      <c r="Y44" t="str">
        <f>IFERROR(SMALL(Liste!$I$2:$I$885,38),"")</f>
        <v/>
      </c>
    </row>
    <row r="45" spans="1:25" x14ac:dyDescent="0.25">
      <c r="A45" s="12" t="str">
        <f>IF($Y45="","",INDEX(Liste!$A$1:$A$885,$Y45)&amp;"")</f>
        <v/>
      </c>
      <c r="B45" s="13" t="str">
        <f>IF($Y45="","",INDEX(Liste!$B$1:$B$885,$Y45)&amp;"")</f>
        <v/>
      </c>
      <c r="C45" s="14" t="str">
        <f>IF($Y45="","",INDEX(Liste!$C$1:$C$885,$Y45)&amp;"")</f>
        <v/>
      </c>
      <c r="D45" s="14" t="str">
        <f>IF($Y45="","",INDEX(Liste!$D$1:$D$885,$Y45)&amp;"")</f>
        <v/>
      </c>
      <c r="E45" s="14" t="str">
        <f>IF($Y45="","",INDEX(Liste!$F$1:$F$885,$Y45)&amp;"")</f>
        <v/>
      </c>
      <c r="Y45" t="str">
        <f>IFERROR(SMALL(Liste!$I$2:$I$885,39),"")</f>
        <v/>
      </c>
    </row>
    <row r="46" spans="1:25" x14ac:dyDescent="0.25">
      <c r="A46" s="12" t="str">
        <f>IF($Y46="","",INDEX(Liste!$A$1:$A$885,$Y46)&amp;"")</f>
        <v/>
      </c>
      <c r="B46" s="13" t="str">
        <f>IF($Y46="","",INDEX(Liste!$B$1:$B$885,$Y46)&amp;"")</f>
        <v/>
      </c>
      <c r="C46" s="14" t="str">
        <f>IF($Y46="","",INDEX(Liste!$C$1:$C$885,$Y46)&amp;"")</f>
        <v/>
      </c>
      <c r="D46" s="14" t="str">
        <f>IF($Y46="","",INDEX(Liste!$D$1:$D$885,$Y46)&amp;"")</f>
        <v/>
      </c>
      <c r="E46" s="14" t="str">
        <f>IF($Y46="","",INDEX(Liste!$F$1:$F$885,$Y46)&amp;"")</f>
        <v/>
      </c>
      <c r="Y46" t="str">
        <f>IFERROR(SMALL(Liste!$I$2:$I$885,40),"")</f>
        <v/>
      </c>
    </row>
    <row r="47" spans="1:25" x14ac:dyDescent="0.25">
      <c r="A47" s="12" t="str">
        <f>IF($Y47="","",INDEX(Liste!$A$1:$A$885,$Y47)&amp;"")</f>
        <v/>
      </c>
      <c r="B47" s="13" t="str">
        <f>IF($Y47="","",INDEX(Liste!$B$1:$B$885,$Y47)&amp;"")</f>
        <v/>
      </c>
      <c r="C47" s="14" t="str">
        <f>IF($Y47="","",INDEX(Liste!$C$1:$C$885,$Y47)&amp;"")</f>
        <v/>
      </c>
      <c r="D47" s="14" t="str">
        <f>IF($Y47="","",INDEX(Liste!$D$1:$D$885,$Y47)&amp;"")</f>
        <v/>
      </c>
      <c r="E47" s="14" t="str">
        <f>IF($Y47="","",INDEX(Liste!$F$1:$F$885,$Y47)&amp;"")</f>
        <v/>
      </c>
      <c r="Y47" t="str">
        <f>IFERROR(SMALL(Liste!$I$2:$I$885,41),"")</f>
        <v/>
      </c>
    </row>
    <row r="48" spans="1:25" x14ac:dyDescent="0.25">
      <c r="A48" s="12" t="str">
        <f>IF($Y48="","",INDEX(Liste!$A$1:$A$885,$Y48)&amp;"")</f>
        <v/>
      </c>
      <c r="B48" s="13" t="str">
        <f>IF($Y48="","",INDEX(Liste!$B$1:$B$885,$Y48)&amp;"")</f>
        <v/>
      </c>
      <c r="C48" s="14" t="str">
        <f>IF($Y48="","",INDEX(Liste!$C$1:$C$885,$Y48)&amp;"")</f>
        <v/>
      </c>
      <c r="D48" s="14" t="str">
        <f>IF($Y48="","",INDEX(Liste!$D$1:$D$885,$Y48)&amp;"")</f>
        <v/>
      </c>
      <c r="E48" s="14" t="str">
        <f>IF($Y48="","",INDEX(Liste!$F$1:$F$885,$Y48)&amp;"")</f>
        <v/>
      </c>
      <c r="Y48" t="str">
        <f>IFERROR(SMALL(Liste!$I$2:$I$885,42),"")</f>
        <v/>
      </c>
    </row>
    <row r="49" spans="1:25" x14ac:dyDescent="0.25">
      <c r="A49" s="12" t="str">
        <f>IF($Y49="","",INDEX(Liste!$A$1:$A$885,$Y49)&amp;"")</f>
        <v/>
      </c>
      <c r="B49" s="13" t="str">
        <f>IF($Y49="","",INDEX(Liste!$B$1:$B$885,$Y49)&amp;"")</f>
        <v/>
      </c>
      <c r="C49" s="14" t="str">
        <f>IF($Y49="","",INDEX(Liste!$C$1:$C$885,$Y49)&amp;"")</f>
        <v/>
      </c>
      <c r="D49" s="14" t="str">
        <f>IF($Y49="","",INDEX(Liste!$D$1:$D$885,$Y49)&amp;"")</f>
        <v/>
      </c>
      <c r="E49" s="14" t="str">
        <f>IF($Y49="","",INDEX(Liste!$F$1:$F$885,$Y49)&amp;"")</f>
        <v/>
      </c>
      <c r="Y49" t="str">
        <f>IFERROR(SMALL(Liste!$I$2:$I$885,43),"")</f>
        <v/>
      </c>
    </row>
    <row r="50" spans="1:25" x14ac:dyDescent="0.25">
      <c r="A50" s="12" t="str">
        <f>IF($Y50="","",INDEX(Liste!$A$1:$A$885,$Y50)&amp;"")</f>
        <v/>
      </c>
      <c r="B50" s="13" t="str">
        <f>IF($Y50="","",INDEX(Liste!$B$1:$B$885,$Y50)&amp;"")</f>
        <v/>
      </c>
      <c r="C50" s="14" t="str">
        <f>IF($Y50="","",INDEX(Liste!$C$1:$C$885,$Y50)&amp;"")</f>
        <v/>
      </c>
      <c r="D50" s="14" t="str">
        <f>IF($Y50="","",INDEX(Liste!$D$1:$D$885,$Y50)&amp;"")</f>
        <v/>
      </c>
      <c r="E50" s="14" t="str">
        <f>IF($Y50="","",INDEX(Liste!$F$1:$F$885,$Y50)&amp;"")</f>
        <v/>
      </c>
      <c r="Y50" t="str">
        <f>IFERROR(SMALL(Liste!$I$2:$I$885,44),"")</f>
        <v/>
      </c>
    </row>
    <row r="51" spans="1:25" x14ac:dyDescent="0.25">
      <c r="A51" s="12" t="str">
        <f>IF($Y51="","",INDEX(Liste!$A$1:$A$885,$Y51)&amp;"")</f>
        <v/>
      </c>
      <c r="B51" s="13" t="str">
        <f>IF($Y51="","",INDEX(Liste!$B$1:$B$885,$Y51)&amp;"")</f>
        <v/>
      </c>
      <c r="C51" s="14" t="str">
        <f>IF($Y51="","",INDEX(Liste!$C$1:$C$885,$Y51)&amp;"")</f>
        <v/>
      </c>
      <c r="D51" s="14" t="str">
        <f>IF($Y51="","",INDEX(Liste!$D$1:$D$885,$Y51)&amp;"")</f>
        <v/>
      </c>
      <c r="E51" s="14" t="str">
        <f>IF($Y51="","",INDEX(Liste!$F$1:$F$885,$Y51)&amp;"")</f>
        <v/>
      </c>
      <c r="Y51" t="str">
        <f>IFERROR(SMALL(Liste!$I$2:$I$885,45),"")</f>
        <v/>
      </c>
    </row>
    <row r="52" spans="1:25" x14ac:dyDescent="0.25">
      <c r="A52" s="12" t="str">
        <f>IF($Y52="","",INDEX(Liste!$A$1:$A$885,$Y52)&amp;"")</f>
        <v/>
      </c>
      <c r="B52" s="13" t="str">
        <f>IF($Y52="","",INDEX(Liste!$B$1:$B$885,$Y52)&amp;"")</f>
        <v/>
      </c>
      <c r="C52" s="14" t="str">
        <f>IF($Y52="","",INDEX(Liste!$C$1:$C$885,$Y52)&amp;"")</f>
        <v/>
      </c>
      <c r="D52" s="14" t="str">
        <f>IF($Y52="","",INDEX(Liste!$D$1:$D$885,$Y52)&amp;"")</f>
        <v/>
      </c>
      <c r="E52" s="14" t="str">
        <f>IF($Y52="","",INDEX(Liste!$F$1:$F$885,$Y52)&amp;"")</f>
        <v/>
      </c>
      <c r="Y52" t="str">
        <f>IFERROR(SMALL(Liste!$I$2:$I$885,46),"")</f>
        <v/>
      </c>
    </row>
    <row r="53" spans="1:25" x14ac:dyDescent="0.25">
      <c r="A53" s="12" t="str">
        <f>IF($Y53="","",INDEX(Liste!$A$1:$A$885,$Y53)&amp;"")</f>
        <v/>
      </c>
      <c r="B53" s="13" t="str">
        <f>IF($Y53="","",INDEX(Liste!$B$1:$B$885,$Y53)&amp;"")</f>
        <v/>
      </c>
      <c r="C53" s="14" t="str">
        <f>IF($Y53="","",INDEX(Liste!$C$1:$C$885,$Y53)&amp;"")</f>
        <v/>
      </c>
      <c r="D53" s="14" t="str">
        <f>IF($Y53="","",INDEX(Liste!$D$1:$D$885,$Y53)&amp;"")</f>
        <v/>
      </c>
      <c r="E53" s="14" t="str">
        <f>IF($Y53="","",INDEX(Liste!$F$1:$F$885,$Y53)&amp;"")</f>
        <v/>
      </c>
      <c r="Y53" t="str">
        <f>IFERROR(SMALL(Liste!$I$2:$I$885,47),"")</f>
        <v/>
      </c>
    </row>
    <row r="54" spans="1:25" x14ac:dyDescent="0.25">
      <c r="A54" s="12" t="str">
        <f>IF($Y54="","",INDEX(Liste!$A$1:$A$885,$Y54)&amp;"")</f>
        <v/>
      </c>
      <c r="B54" s="13" t="str">
        <f>IF($Y54="","",INDEX(Liste!$B$1:$B$885,$Y54)&amp;"")</f>
        <v/>
      </c>
      <c r="C54" s="14" t="str">
        <f>IF($Y54="","",INDEX(Liste!$C$1:$C$885,$Y54)&amp;"")</f>
        <v/>
      </c>
      <c r="D54" s="14" t="str">
        <f>IF($Y54="","",INDEX(Liste!$D$1:$D$885,$Y54)&amp;"")</f>
        <v/>
      </c>
      <c r="E54" s="14" t="str">
        <f>IF($Y54="","",INDEX(Liste!$F$1:$F$885,$Y54)&amp;"")</f>
        <v/>
      </c>
      <c r="Y54" t="str">
        <f>IFERROR(SMALL(Liste!$I$2:$I$885,48),"")</f>
        <v/>
      </c>
    </row>
    <row r="55" spans="1:25" x14ac:dyDescent="0.25">
      <c r="A55" s="12" t="str">
        <f>IF($Y55="","",INDEX(Liste!$A$1:$A$885,$Y55)&amp;"")</f>
        <v/>
      </c>
      <c r="B55" s="13" t="str">
        <f>IF($Y55="","",INDEX(Liste!$B$1:$B$885,$Y55)&amp;"")</f>
        <v/>
      </c>
      <c r="C55" s="14" t="str">
        <f>IF($Y55="","",INDEX(Liste!$C$1:$C$885,$Y55)&amp;"")</f>
        <v/>
      </c>
      <c r="D55" s="14" t="str">
        <f>IF($Y55="","",INDEX(Liste!$D$1:$D$885,$Y55)&amp;"")</f>
        <v/>
      </c>
      <c r="E55" s="14" t="str">
        <f>IF($Y55="","",INDEX(Liste!$F$1:$F$885,$Y55)&amp;"")</f>
        <v/>
      </c>
      <c r="Y55" t="str">
        <f>IFERROR(SMALL(Liste!$I$2:$I$885,49),"")</f>
        <v/>
      </c>
    </row>
    <row r="56" spans="1:25" x14ac:dyDescent="0.25">
      <c r="A56" s="12" t="str">
        <f>IF($Y56="","",INDEX(Liste!$A$1:$A$885,$Y56)&amp;"")</f>
        <v/>
      </c>
      <c r="B56" s="13" t="str">
        <f>IF($Y56="","",INDEX(Liste!$B$1:$B$885,$Y56)&amp;"")</f>
        <v/>
      </c>
      <c r="C56" s="14" t="str">
        <f>IF($Y56="","",INDEX(Liste!$C$1:$C$885,$Y56)&amp;"")</f>
        <v/>
      </c>
      <c r="D56" s="14" t="str">
        <f>IF($Y56="","",INDEX(Liste!$D$1:$D$885,$Y56)&amp;"")</f>
        <v/>
      </c>
      <c r="E56" s="14" t="str">
        <f>IF($Y56="","",INDEX(Liste!$F$1:$F$885,$Y56)&amp;"")</f>
        <v/>
      </c>
      <c r="Y56" t="str">
        <f>IFERROR(SMALL(Liste!$I$2:$I$885,50),"")</f>
        <v/>
      </c>
    </row>
    <row r="57" spans="1:25" x14ac:dyDescent="0.25">
      <c r="A57" s="12" t="str">
        <f>IF($Y57="","",INDEX(Liste!$A$1:$A$885,$Y57)&amp;"")</f>
        <v/>
      </c>
      <c r="B57" s="13" t="str">
        <f>IF($Y57="","",INDEX(Liste!$B$1:$B$885,$Y57)&amp;"")</f>
        <v/>
      </c>
      <c r="C57" s="14" t="str">
        <f>IF($Y57="","",INDEX(Liste!$C$1:$C$885,$Y57)&amp;"")</f>
        <v/>
      </c>
      <c r="D57" s="14" t="str">
        <f>IF($Y57="","",INDEX(Liste!$D$1:$D$885,$Y57)&amp;"")</f>
        <v/>
      </c>
      <c r="E57" s="14" t="str">
        <f>IF($Y57="","",INDEX(Liste!$F$1:$F$885,$Y57)&amp;"")</f>
        <v/>
      </c>
      <c r="Y57" t="str">
        <f>IFERROR(SMALL(Liste!$I$2:$I$885,51),"")</f>
        <v/>
      </c>
    </row>
    <row r="58" spans="1:25" x14ac:dyDescent="0.25">
      <c r="A58" s="12" t="str">
        <f>IF($Y58="","",INDEX(Liste!$A$1:$A$885,$Y58)&amp;"")</f>
        <v/>
      </c>
      <c r="B58" s="13" t="str">
        <f>IF($Y58="","",INDEX(Liste!$B$1:$B$885,$Y58)&amp;"")</f>
        <v/>
      </c>
      <c r="C58" s="14" t="str">
        <f>IF($Y58="","",INDEX(Liste!$C$1:$C$885,$Y58)&amp;"")</f>
        <v/>
      </c>
      <c r="D58" s="14" t="str">
        <f>IF($Y58="","",INDEX(Liste!$D$1:$D$885,$Y58)&amp;"")</f>
        <v/>
      </c>
      <c r="E58" s="14" t="str">
        <f>IF($Y58="","",INDEX(Liste!$F$1:$F$885,$Y58)&amp;"")</f>
        <v/>
      </c>
      <c r="Y58" t="str">
        <f>IFERROR(SMALL(Liste!$I$2:$I$885,52),"")</f>
        <v/>
      </c>
    </row>
    <row r="59" spans="1:25" x14ac:dyDescent="0.25">
      <c r="A59" s="12" t="str">
        <f>IF($Y59="","",INDEX(Liste!$A$1:$A$885,$Y59)&amp;"")</f>
        <v/>
      </c>
      <c r="B59" s="13" t="str">
        <f>IF($Y59="","",INDEX(Liste!$B$1:$B$885,$Y59)&amp;"")</f>
        <v/>
      </c>
      <c r="C59" s="14" t="str">
        <f>IF($Y59="","",INDEX(Liste!$C$1:$C$885,$Y59)&amp;"")</f>
        <v/>
      </c>
      <c r="D59" s="14" t="str">
        <f>IF($Y59="","",INDEX(Liste!$D$1:$D$885,$Y59)&amp;"")</f>
        <v/>
      </c>
      <c r="E59" s="14" t="str">
        <f>IF($Y59="","",INDEX(Liste!$F$1:$F$885,$Y59)&amp;"")</f>
        <v/>
      </c>
      <c r="Y59" t="str">
        <f>IFERROR(SMALL(Liste!$I$2:$I$885,53),"")</f>
        <v/>
      </c>
    </row>
    <row r="60" spans="1:25" x14ac:dyDescent="0.25">
      <c r="A60" s="12" t="str">
        <f>IF($Y60="","",INDEX(Liste!$A$1:$A$885,$Y60)&amp;"")</f>
        <v/>
      </c>
      <c r="B60" s="13" t="str">
        <f>IF($Y60="","",INDEX(Liste!$B$1:$B$885,$Y60)&amp;"")</f>
        <v/>
      </c>
      <c r="C60" s="14" t="str">
        <f>IF($Y60="","",INDEX(Liste!$C$1:$C$885,$Y60)&amp;"")</f>
        <v/>
      </c>
      <c r="D60" s="14" t="str">
        <f>IF($Y60="","",INDEX(Liste!$D$1:$D$885,$Y60)&amp;"")</f>
        <v/>
      </c>
      <c r="E60" s="14" t="str">
        <f>IF($Y60="","",INDEX(Liste!$F$1:$F$885,$Y60)&amp;"")</f>
        <v/>
      </c>
      <c r="Y60" t="str">
        <f>IFERROR(SMALL(Liste!$I$2:$I$885,54),"")</f>
        <v/>
      </c>
    </row>
    <row r="61" spans="1:25" x14ac:dyDescent="0.25">
      <c r="A61" s="12" t="str">
        <f>IF($Y61="","",INDEX(Liste!$A$1:$A$885,$Y61)&amp;"")</f>
        <v/>
      </c>
      <c r="B61" s="13" t="str">
        <f>IF($Y61="","",INDEX(Liste!$B$1:$B$885,$Y61)&amp;"")</f>
        <v/>
      </c>
      <c r="C61" s="14" t="str">
        <f>IF($Y61="","",INDEX(Liste!$C$1:$C$885,$Y61)&amp;"")</f>
        <v/>
      </c>
      <c r="D61" s="14" t="str">
        <f>IF($Y61="","",INDEX(Liste!$D$1:$D$885,$Y61)&amp;"")</f>
        <v/>
      </c>
      <c r="E61" s="14" t="str">
        <f>IF($Y61="","",INDEX(Liste!$F$1:$F$885,$Y61)&amp;"")</f>
        <v/>
      </c>
      <c r="Y61" t="str">
        <f>IFERROR(SMALL(Liste!$I$2:$I$885,55),"")</f>
        <v/>
      </c>
    </row>
    <row r="62" spans="1:25" x14ac:dyDescent="0.25">
      <c r="A62" s="12" t="str">
        <f>IF($Y62="","",INDEX(Liste!$A$1:$A$885,$Y62)&amp;"")</f>
        <v/>
      </c>
      <c r="B62" s="13" t="str">
        <f>IF($Y62="","",INDEX(Liste!$B$1:$B$885,$Y62)&amp;"")</f>
        <v/>
      </c>
      <c r="C62" s="14" t="str">
        <f>IF($Y62="","",INDEX(Liste!$C$1:$C$885,$Y62)&amp;"")</f>
        <v/>
      </c>
      <c r="D62" s="14" t="str">
        <f>IF($Y62="","",INDEX(Liste!$D$1:$D$885,$Y62)&amp;"")</f>
        <v/>
      </c>
      <c r="E62" s="14" t="str">
        <f>IF($Y62="","",INDEX(Liste!$F$1:$F$885,$Y62)&amp;"")</f>
        <v/>
      </c>
      <c r="Y62" t="str">
        <f>IFERROR(SMALL(Liste!$I$2:$I$885,56),"")</f>
        <v/>
      </c>
    </row>
    <row r="63" spans="1:25" x14ac:dyDescent="0.25">
      <c r="A63" s="12" t="str">
        <f>IF($Y63="","",INDEX(Liste!$A$1:$A$885,$Y63)&amp;"")</f>
        <v/>
      </c>
      <c r="B63" s="13" t="str">
        <f>IF($Y63="","",INDEX(Liste!$B$1:$B$885,$Y63)&amp;"")</f>
        <v/>
      </c>
      <c r="C63" s="14" t="str">
        <f>IF($Y63="","",INDEX(Liste!$C$1:$C$885,$Y63)&amp;"")</f>
        <v/>
      </c>
      <c r="D63" s="14" t="str">
        <f>IF($Y63="","",INDEX(Liste!$D$1:$D$885,$Y63)&amp;"")</f>
        <v/>
      </c>
      <c r="E63" s="14" t="str">
        <f>IF($Y63="","",INDEX(Liste!$F$1:$F$885,$Y63)&amp;"")</f>
        <v/>
      </c>
      <c r="Y63" t="str">
        <f>IFERROR(SMALL(Liste!$I$2:$I$885,57),"")</f>
        <v/>
      </c>
    </row>
    <row r="64" spans="1:25" x14ac:dyDescent="0.25">
      <c r="A64" s="12" t="str">
        <f>IF($Y64="","",INDEX(Liste!$A$1:$A$885,$Y64)&amp;"")</f>
        <v/>
      </c>
      <c r="B64" s="13" t="str">
        <f>IF($Y64="","",INDEX(Liste!$B$1:$B$885,$Y64)&amp;"")</f>
        <v/>
      </c>
      <c r="C64" s="14" t="str">
        <f>IF($Y64="","",INDEX(Liste!$C$1:$C$885,$Y64)&amp;"")</f>
        <v/>
      </c>
      <c r="D64" s="14" t="str">
        <f>IF($Y64="","",INDEX(Liste!$D$1:$D$885,$Y64)&amp;"")</f>
        <v/>
      </c>
      <c r="E64" s="14" t="str">
        <f>IF($Y64="","",INDEX(Liste!$F$1:$F$885,$Y64)&amp;"")</f>
        <v/>
      </c>
      <c r="Y64" t="str">
        <f>IFERROR(SMALL(Liste!$I$2:$I$885,58),"")</f>
        <v/>
      </c>
    </row>
    <row r="65" spans="1:25" x14ac:dyDescent="0.25">
      <c r="A65" s="12" t="str">
        <f>IF($Y65="","",INDEX(Liste!$A$1:$A$885,$Y65)&amp;"")</f>
        <v/>
      </c>
      <c r="B65" s="13" t="str">
        <f>IF($Y65="","",INDEX(Liste!$B$1:$B$885,$Y65)&amp;"")</f>
        <v/>
      </c>
      <c r="C65" s="14" t="str">
        <f>IF($Y65="","",INDEX(Liste!$C$1:$C$885,$Y65)&amp;"")</f>
        <v/>
      </c>
      <c r="D65" s="14" t="str">
        <f>IF($Y65="","",INDEX(Liste!$D$1:$D$885,$Y65)&amp;"")</f>
        <v/>
      </c>
      <c r="E65" s="14" t="str">
        <f>IF($Y65="","",INDEX(Liste!$F$1:$F$885,$Y65)&amp;"")</f>
        <v/>
      </c>
      <c r="Y65" t="str">
        <f>IFERROR(SMALL(Liste!$I$2:$I$885,59),"")</f>
        <v/>
      </c>
    </row>
    <row r="66" spans="1:25" x14ac:dyDescent="0.25">
      <c r="A66" s="12" t="str">
        <f>IF($Y66="","",INDEX(Liste!$A$1:$A$885,$Y66)&amp;"")</f>
        <v/>
      </c>
      <c r="B66" s="13" t="str">
        <f>IF($Y66="","",INDEX(Liste!$B$1:$B$885,$Y66)&amp;"")</f>
        <v/>
      </c>
      <c r="C66" s="14" t="str">
        <f>IF($Y66="","",INDEX(Liste!$C$1:$C$885,$Y66)&amp;"")</f>
        <v/>
      </c>
      <c r="D66" s="14" t="str">
        <f>IF($Y66="","",INDEX(Liste!$D$1:$D$885,$Y66)&amp;"")</f>
        <v/>
      </c>
      <c r="E66" s="14" t="str">
        <f>IF($Y66="","",INDEX(Liste!$F$1:$F$885,$Y66)&amp;"")</f>
        <v/>
      </c>
      <c r="Y66" t="str">
        <f>IFERROR(SMALL(Liste!$I$2:$I$885,60),"")</f>
        <v/>
      </c>
    </row>
    <row r="67" spans="1:25" x14ac:dyDescent="0.25">
      <c r="A67" s="12" t="str">
        <f>IF($Y67="","",INDEX(Liste!$A$1:$A$885,$Y67)&amp;"")</f>
        <v/>
      </c>
      <c r="B67" s="13" t="str">
        <f>IF($Y67="","",INDEX(Liste!$B$1:$B$885,$Y67)&amp;"")</f>
        <v/>
      </c>
      <c r="C67" s="14" t="str">
        <f>IF($Y67="","",INDEX(Liste!$C$1:$C$885,$Y67)&amp;"")</f>
        <v/>
      </c>
      <c r="D67" s="14" t="str">
        <f>IF($Y67="","",INDEX(Liste!$D$1:$D$885,$Y67)&amp;"")</f>
        <v/>
      </c>
      <c r="E67" s="14" t="str">
        <f>IF($Y67="","",INDEX(Liste!$F$1:$F$885,$Y67)&amp;"")</f>
        <v/>
      </c>
      <c r="Y67" t="str">
        <f>IFERROR(SMALL(Liste!$I$2:$I$885,61),"")</f>
        <v/>
      </c>
    </row>
    <row r="68" spans="1:25" x14ac:dyDescent="0.25">
      <c r="A68" s="12" t="str">
        <f>IF($Y68="","",INDEX(Liste!$A$1:$A$885,$Y68)&amp;"")</f>
        <v/>
      </c>
      <c r="B68" s="13" t="str">
        <f>IF($Y68="","",INDEX(Liste!$B$1:$B$885,$Y68)&amp;"")</f>
        <v/>
      </c>
      <c r="C68" s="14" t="str">
        <f>IF($Y68="","",INDEX(Liste!$C$1:$C$885,$Y68)&amp;"")</f>
        <v/>
      </c>
      <c r="D68" s="14" t="str">
        <f>IF($Y68="","",INDEX(Liste!$D$1:$D$885,$Y68)&amp;"")</f>
        <v/>
      </c>
      <c r="E68" s="14" t="str">
        <f>IF($Y68="","",INDEX(Liste!$F$1:$F$885,$Y68)&amp;"")</f>
        <v/>
      </c>
      <c r="Y68" t="str">
        <f>IFERROR(SMALL(Liste!$I$2:$I$885,62),"")</f>
        <v/>
      </c>
    </row>
    <row r="69" spans="1:25" x14ac:dyDescent="0.25">
      <c r="A69" s="12" t="str">
        <f>IF($Y69="","",INDEX(Liste!$A$1:$A$885,$Y69)&amp;"")</f>
        <v/>
      </c>
      <c r="B69" s="13" t="str">
        <f>IF($Y69="","",INDEX(Liste!$B$1:$B$885,$Y69)&amp;"")</f>
        <v/>
      </c>
      <c r="C69" s="14" t="str">
        <f>IF($Y69="","",INDEX(Liste!$C$1:$C$885,$Y69)&amp;"")</f>
        <v/>
      </c>
      <c r="D69" s="14" t="str">
        <f>IF($Y69="","",INDEX(Liste!$D$1:$D$885,$Y69)&amp;"")</f>
        <v/>
      </c>
      <c r="E69" s="14" t="str">
        <f>IF($Y69="","",INDEX(Liste!$F$1:$F$885,$Y69)&amp;"")</f>
        <v/>
      </c>
      <c r="Y69" t="str">
        <f>IFERROR(SMALL(Liste!$I$2:$I$885,63),"")</f>
        <v/>
      </c>
    </row>
    <row r="70" spans="1:25" x14ac:dyDescent="0.25">
      <c r="A70" s="12" t="str">
        <f>IF($Y70="","",INDEX(Liste!$A$1:$A$885,$Y70)&amp;"")</f>
        <v/>
      </c>
      <c r="B70" s="13" t="str">
        <f>IF($Y70="","",INDEX(Liste!$B$1:$B$885,$Y70)&amp;"")</f>
        <v/>
      </c>
      <c r="C70" s="14" t="str">
        <f>IF($Y70="","",INDEX(Liste!$C$1:$C$885,$Y70)&amp;"")</f>
        <v/>
      </c>
      <c r="D70" s="14" t="str">
        <f>IF($Y70="","",INDEX(Liste!$D$1:$D$885,$Y70)&amp;"")</f>
        <v/>
      </c>
      <c r="E70" s="14" t="str">
        <f>IF($Y70="","",INDEX(Liste!$F$1:$F$885,$Y70)&amp;"")</f>
        <v/>
      </c>
      <c r="Y70" t="str">
        <f>IFERROR(SMALL(Liste!$I$2:$I$885,64),"")</f>
        <v/>
      </c>
    </row>
    <row r="71" spans="1:25" x14ac:dyDescent="0.25">
      <c r="A71" s="12" t="str">
        <f>IF($Y71="","",INDEX(Liste!$A$1:$A$885,$Y71)&amp;"")</f>
        <v/>
      </c>
      <c r="B71" s="13" t="str">
        <f>IF($Y71="","",INDEX(Liste!$B$1:$B$885,$Y71)&amp;"")</f>
        <v/>
      </c>
      <c r="C71" s="14" t="str">
        <f>IF($Y71="","",INDEX(Liste!$C$1:$C$885,$Y71)&amp;"")</f>
        <v/>
      </c>
      <c r="D71" s="14" t="str">
        <f>IF($Y71="","",INDEX(Liste!$D$1:$D$885,$Y71)&amp;"")</f>
        <v/>
      </c>
      <c r="E71" s="14" t="str">
        <f>IF($Y71="","",INDEX(Liste!$F$1:$F$885,$Y71)&amp;"")</f>
        <v/>
      </c>
      <c r="Y71" t="str">
        <f>IFERROR(SMALL(Liste!$I$2:$I$885,65),"")</f>
        <v/>
      </c>
    </row>
    <row r="72" spans="1:25" x14ac:dyDescent="0.25">
      <c r="A72" s="12" t="str">
        <f>IF($Y72="","",INDEX(Liste!$A$1:$A$885,$Y72)&amp;"")</f>
        <v/>
      </c>
      <c r="B72" s="13" t="str">
        <f>IF($Y72="","",INDEX(Liste!$B$1:$B$885,$Y72)&amp;"")</f>
        <v/>
      </c>
      <c r="C72" s="14" t="str">
        <f>IF($Y72="","",INDEX(Liste!$C$1:$C$885,$Y72)&amp;"")</f>
        <v/>
      </c>
      <c r="D72" s="14" t="str">
        <f>IF($Y72="","",INDEX(Liste!$D$1:$D$885,$Y72)&amp;"")</f>
        <v/>
      </c>
      <c r="E72" s="14" t="str">
        <f>IF($Y72="","",INDEX(Liste!$F$1:$F$885,$Y72)&amp;"")</f>
        <v/>
      </c>
      <c r="Y72" t="str">
        <f>IFERROR(SMALL(Liste!$I$2:$I$885,66),"")</f>
        <v/>
      </c>
    </row>
    <row r="73" spans="1:25" x14ac:dyDescent="0.25">
      <c r="A73" s="12" t="str">
        <f>IF($Y73="","",INDEX(Liste!$A$1:$A$885,$Y73)&amp;"")</f>
        <v/>
      </c>
      <c r="B73" s="13" t="str">
        <f>IF($Y73="","",INDEX(Liste!$B$1:$B$885,$Y73)&amp;"")</f>
        <v/>
      </c>
      <c r="C73" s="14" t="str">
        <f>IF($Y73="","",INDEX(Liste!$C$1:$C$885,$Y73)&amp;"")</f>
        <v/>
      </c>
      <c r="D73" s="14" t="str">
        <f>IF($Y73="","",INDEX(Liste!$D$1:$D$885,$Y73)&amp;"")</f>
        <v/>
      </c>
      <c r="E73" s="14" t="str">
        <f>IF($Y73="","",INDEX(Liste!$F$1:$F$885,$Y73)&amp;"")</f>
        <v/>
      </c>
      <c r="Y73" t="str">
        <f>IFERROR(SMALL(Liste!$I$2:$I$885,67),"")</f>
        <v/>
      </c>
    </row>
    <row r="74" spans="1:25" x14ac:dyDescent="0.25">
      <c r="A74" s="12" t="str">
        <f>IF($Y74="","",INDEX(Liste!$A$1:$A$885,$Y74)&amp;"")</f>
        <v/>
      </c>
      <c r="B74" s="13" t="str">
        <f>IF($Y74="","",INDEX(Liste!$B$1:$B$885,$Y74)&amp;"")</f>
        <v/>
      </c>
      <c r="C74" s="14" t="str">
        <f>IF($Y74="","",INDEX(Liste!$C$1:$C$885,$Y74)&amp;"")</f>
        <v/>
      </c>
      <c r="D74" s="14" t="str">
        <f>IF($Y74="","",INDEX(Liste!$D$1:$D$885,$Y74)&amp;"")</f>
        <v/>
      </c>
      <c r="E74" s="14" t="str">
        <f>IF($Y74="","",INDEX(Liste!$F$1:$F$885,$Y74)&amp;"")</f>
        <v/>
      </c>
      <c r="Y74" t="str">
        <f>IFERROR(SMALL(Liste!$I$2:$I$885,68),"")</f>
        <v/>
      </c>
    </row>
    <row r="75" spans="1:25" x14ac:dyDescent="0.25">
      <c r="A75" s="12" t="str">
        <f>IF($Y75="","",INDEX(Liste!$A$1:$A$885,$Y75)&amp;"")</f>
        <v/>
      </c>
      <c r="B75" s="13" t="str">
        <f>IF($Y75="","",INDEX(Liste!$B$1:$B$885,$Y75)&amp;"")</f>
        <v/>
      </c>
      <c r="C75" s="14" t="str">
        <f>IF($Y75="","",INDEX(Liste!$C$1:$C$885,$Y75)&amp;"")</f>
        <v/>
      </c>
      <c r="D75" s="14" t="str">
        <f>IF($Y75="","",INDEX(Liste!$D$1:$D$885,$Y75)&amp;"")</f>
        <v/>
      </c>
      <c r="E75" s="14" t="str">
        <f>IF($Y75="","",INDEX(Liste!$F$1:$F$885,$Y75)&amp;"")</f>
        <v/>
      </c>
      <c r="Y75" t="str">
        <f>IFERROR(SMALL(Liste!$I$2:$I$885,69),"")</f>
        <v/>
      </c>
    </row>
    <row r="76" spans="1:25" x14ac:dyDescent="0.25">
      <c r="A76" s="12" t="str">
        <f>IF($Y76="","",INDEX(Liste!$A$1:$A$885,$Y76)&amp;"")</f>
        <v/>
      </c>
      <c r="B76" s="13" t="str">
        <f>IF($Y76="","",INDEX(Liste!$B$1:$B$885,$Y76)&amp;"")</f>
        <v/>
      </c>
      <c r="C76" s="14" t="str">
        <f>IF($Y76="","",INDEX(Liste!$C$1:$C$885,$Y76)&amp;"")</f>
        <v/>
      </c>
      <c r="D76" s="14" t="str">
        <f>IF($Y76="","",INDEX(Liste!$D$1:$D$885,$Y76)&amp;"")</f>
        <v/>
      </c>
      <c r="E76" s="14" t="str">
        <f>IF($Y76="","",INDEX(Liste!$F$1:$F$885,$Y76)&amp;"")</f>
        <v/>
      </c>
      <c r="Y76" t="str">
        <f>IFERROR(SMALL(Liste!$I$2:$I$885,70),"")</f>
        <v/>
      </c>
    </row>
    <row r="77" spans="1:25" x14ac:dyDescent="0.25">
      <c r="A77" s="12" t="str">
        <f>IF($Y77="","",INDEX(Liste!$A$1:$A$885,$Y77)&amp;"")</f>
        <v/>
      </c>
      <c r="B77" s="13" t="str">
        <f>IF($Y77="","",INDEX(Liste!$B$1:$B$885,$Y77)&amp;"")</f>
        <v/>
      </c>
      <c r="C77" s="14" t="str">
        <f>IF($Y77="","",INDEX(Liste!$C$1:$C$885,$Y77)&amp;"")</f>
        <v/>
      </c>
      <c r="D77" s="14" t="str">
        <f>IF($Y77="","",INDEX(Liste!$D$1:$D$885,$Y77)&amp;"")</f>
        <v/>
      </c>
      <c r="E77" s="14" t="str">
        <f>IF($Y77="","",INDEX(Liste!$F$1:$F$885,$Y77)&amp;"")</f>
        <v/>
      </c>
      <c r="Y77" t="str">
        <f>IFERROR(SMALL(Liste!$I$2:$I$885,71),"")</f>
        <v/>
      </c>
    </row>
    <row r="78" spans="1:25" x14ac:dyDescent="0.25">
      <c r="A78" s="12" t="str">
        <f>IF($Y78="","",INDEX(Liste!$A$1:$A$885,$Y78)&amp;"")</f>
        <v/>
      </c>
      <c r="B78" s="13" t="str">
        <f>IF($Y78="","",INDEX(Liste!$B$1:$B$885,$Y78)&amp;"")</f>
        <v/>
      </c>
      <c r="C78" s="14" t="str">
        <f>IF($Y78="","",INDEX(Liste!$C$1:$C$885,$Y78)&amp;"")</f>
        <v/>
      </c>
      <c r="D78" s="14" t="str">
        <f>IF($Y78="","",INDEX(Liste!$D$1:$D$885,$Y78)&amp;"")</f>
        <v/>
      </c>
      <c r="E78" s="14" t="str">
        <f>IF($Y78="","",INDEX(Liste!$F$1:$F$885,$Y78)&amp;"")</f>
        <v/>
      </c>
      <c r="Y78" t="str">
        <f>IFERROR(SMALL(Liste!$I$2:$I$885,72),"")</f>
        <v/>
      </c>
    </row>
    <row r="79" spans="1:25" x14ac:dyDescent="0.25">
      <c r="A79" s="12" t="str">
        <f>IF($Y79="","",INDEX(Liste!$A$1:$A$885,$Y79)&amp;"")</f>
        <v/>
      </c>
      <c r="B79" s="13" t="str">
        <f>IF($Y79="","",INDEX(Liste!$B$1:$B$885,$Y79)&amp;"")</f>
        <v/>
      </c>
      <c r="C79" s="14" t="str">
        <f>IF($Y79="","",INDEX(Liste!$C$1:$C$885,$Y79)&amp;"")</f>
        <v/>
      </c>
      <c r="D79" s="14" t="str">
        <f>IF($Y79="","",INDEX(Liste!$D$1:$D$885,$Y79)&amp;"")</f>
        <v/>
      </c>
      <c r="E79" s="14" t="str">
        <f>IF($Y79="","",INDEX(Liste!$F$1:$F$885,$Y79)&amp;"")</f>
        <v/>
      </c>
      <c r="Y79" t="str">
        <f>IFERROR(SMALL(Liste!$I$2:$I$885,73),"")</f>
        <v/>
      </c>
    </row>
    <row r="80" spans="1:25" x14ac:dyDescent="0.25">
      <c r="A80" s="12" t="str">
        <f>IF($Y80="","",INDEX(Liste!$A$1:$A$885,$Y80)&amp;"")</f>
        <v/>
      </c>
      <c r="B80" s="13" t="str">
        <f>IF($Y80="","",INDEX(Liste!$B$1:$B$885,$Y80)&amp;"")</f>
        <v/>
      </c>
      <c r="C80" s="14" t="str">
        <f>IF($Y80="","",INDEX(Liste!$C$1:$C$885,$Y80)&amp;"")</f>
        <v/>
      </c>
      <c r="D80" s="14" t="str">
        <f>IF($Y80="","",INDEX(Liste!$D$1:$D$885,$Y80)&amp;"")</f>
        <v/>
      </c>
      <c r="E80" s="14" t="str">
        <f>IF($Y80="","",INDEX(Liste!$F$1:$F$885,$Y80)&amp;"")</f>
        <v/>
      </c>
      <c r="Y80" t="str">
        <f>IFERROR(SMALL(Liste!$I$2:$I$885,74),"")</f>
        <v/>
      </c>
    </row>
    <row r="81" spans="1:25" x14ac:dyDescent="0.25">
      <c r="A81" s="12" t="str">
        <f>IF($Y81="","",INDEX(Liste!$A$1:$A$885,$Y81)&amp;"")</f>
        <v/>
      </c>
      <c r="B81" s="13" t="str">
        <f>IF($Y81="","",INDEX(Liste!$B$1:$B$885,$Y81)&amp;"")</f>
        <v/>
      </c>
      <c r="C81" s="14" t="str">
        <f>IF($Y81="","",INDEX(Liste!$C$1:$C$885,$Y81)&amp;"")</f>
        <v/>
      </c>
      <c r="D81" s="14" t="str">
        <f>IF($Y81="","",INDEX(Liste!$D$1:$D$885,$Y81)&amp;"")</f>
        <v/>
      </c>
      <c r="E81" s="14" t="str">
        <f>IF($Y81="","",INDEX(Liste!$F$1:$F$885,$Y81)&amp;"")</f>
        <v/>
      </c>
      <c r="Y81" t="str">
        <f>IFERROR(SMALL(Liste!$I$2:$I$885,75),"")</f>
        <v/>
      </c>
    </row>
    <row r="82" spans="1:25" x14ac:dyDescent="0.25">
      <c r="A82" s="12" t="str">
        <f>IF($Y82="","",INDEX(Liste!$A$1:$A$885,$Y82)&amp;"")</f>
        <v/>
      </c>
      <c r="B82" s="13" t="str">
        <f>IF($Y82="","",INDEX(Liste!$B$1:$B$885,$Y82)&amp;"")</f>
        <v/>
      </c>
      <c r="C82" s="14" t="str">
        <f>IF($Y82="","",INDEX(Liste!$C$1:$C$885,$Y82)&amp;"")</f>
        <v/>
      </c>
      <c r="D82" s="14" t="str">
        <f>IF($Y82="","",INDEX(Liste!$D$1:$D$885,$Y82)&amp;"")</f>
        <v/>
      </c>
      <c r="E82" s="14" t="str">
        <f>IF($Y82="","",INDEX(Liste!$F$1:$F$885,$Y82)&amp;"")</f>
        <v/>
      </c>
      <c r="Y82" t="str">
        <f>IFERROR(SMALL(Liste!$I$2:$I$885,76),"")</f>
        <v/>
      </c>
    </row>
    <row r="83" spans="1:25" x14ac:dyDescent="0.25">
      <c r="A83" s="12" t="str">
        <f>IF($Y83="","",INDEX(Liste!$A$1:$A$885,$Y83)&amp;"")</f>
        <v/>
      </c>
      <c r="B83" s="13" t="str">
        <f>IF($Y83="","",INDEX(Liste!$B$1:$B$885,$Y83)&amp;"")</f>
        <v/>
      </c>
      <c r="C83" s="14" t="str">
        <f>IF($Y83="","",INDEX(Liste!$C$1:$C$885,$Y83)&amp;"")</f>
        <v/>
      </c>
      <c r="D83" s="14" t="str">
        <f>IF($Y83="","",INDEX(Liste!$D$1:$D$885,$Y83)&amp;"")</f>
        <v/>
      </c>
      <c r="E83" s="14" t="str">
        <f>IF($Y83="","",INDEX(Liste!$F$1:$F$885,$Y83)&amp;"")</f>
        <v/>
      </c>
      <c r="Y83" t="str">
        <f>IFERROR(SMALL(Liste!$I$2:$I$885,77),"")</f>
        <v/>
      </c>
    </row>
    <row r="84" spans="1:25" x14ac:dyDescent="0.25">
      <c r="A84" s="12" t="str">
        <f>IF($Y84="","",INDEX(Liste!$A$1:$A$885,$Y84)&amp;"")</f>
        <v/>
      </c>
      <c r="B84" s="13" t="str">
        <f>IF($Y84="","",INDEX(Liste!$B$1:$B$885,$Y84)&amp;"")</f>
        <v/>
      </c>
      <c r="C84" s="14" t="str">
        <f>IF($Y84="","",INDEX(Liste!$C$1:$C$885,$Y84)&amp;"")</f>
        <v/>
      </c>
      <c r="D84" s="14" t="str">
        <f>IF($Y84="","",INDEX(Liste!$D$1:$D$885,$Y84)&amp;"")</f>
        <v/>
      </c>
      <c r="E84" s="14" t="str">
        <f>IF($Y84="","",INDEX(Liste!$F$1:$F$885,$Y84)&amp;"")</f>
        <v/>
      </c>
      <c r="Y84" t="str">
        <f>IFERROR(SMALL(Liste!$I$2:$I$885,78),"")</f>
        <v/>
      </c>
    </row>
    <row r="85" spans="1:25" x14ac:dyDescent="0.25">
      <c r="A85" s="12" t="str">
        <f>IF($Y85="","",INDEX(Liste!$A$1:$A$885,$Y85)&amp;"")</f>
        <v/>
      </c>
      <c r="B85" s="13" t="str">
        <f>IF($Y85="","",INDEX(Liste!$B$1:$B$885,$Y85)&amp;"")</f>
        <v/>
      </c>
      <c r="C85" s="14" t="str">
        <f>IF($Y85="","",INDEX(Liste!$C$1:$C$885,$Y85)&amp;"")</f>
        <v/>
      </c>
      <c r="D85" s="14" t="str">
        <f>IF($Y85="","",INDEX(Liste!$D$1:$D$885,$Y85)&amp;"")</f>
        <v/>
      </c>
      <c r="E85" s="14" t="str">
        <f>IF($Y85="","",INDEX(Liste!$F$1:$F$885,$Y85)&amp;"")</f>
        <v/>
      </c>
      <c r="Y85" t="str">
        <f>IFERROR(SMALL(Liste!$I$2:$I$885,79),"")</f>
        <v/>
      </c>
    </row>
    <row r="86" spans="1:25" x14ac:dyDescent="0.25">
      <c r="A86" s="12" t="str">
        <f>IF($Y86="","",INDEX(Liste!$A$1:$A$885,$Y86)&amp;"")</f>
        <v/>
      </c>
      <c r="B86" s="13" t="str">
        <f>IF($Y86="","",INDEX(Liste!$B$1:$B$885,$Y86)&amp;"")</f>
        <v/>
      </c>
      <c r="C86" s="14" t="str">
        <f>IF($Y86="","",INDEX(Liste!$C$1:$C$885,$Y86)&amp;"")</f>
        <v/>
      </c>
      <c r="D86" s="14" t="str">
        <f>IF($Y86="","",INDEX(Liste!$D$1:$D$885,$Y86)&amp;"")</f>
        <v/>
      </c>
      <c r="E86" s="14" t="str">
        <f>IF($Y86="","",INDEX(Liste!$F$1:$F$885,$Y86)&amp;"")</f>
        <v/>
      </c>
      <c r="Y86" t="str">
        <f>IFERROR(SMALL(Liste!$I$2:$I$885,80),"")</f>
        <v/>
      </c>
    </row>
    <row r="87" spans="1:25" x14ac:dyDescent="0.25">
      <c r="A87" s="12" t="str">
        <f>IF($Y87="","",INDEX(Liste!$A$1:$A$885,$Y87)&amp;"")</f>
        <v/>
      </c>
      <c r="B87" s="13" t="str">
        <f>IF($Y87="","",INDEX(Liste!$B$1:$B$885,$Y87)&amp;"")</f>
        <v/>
      </c>
      <c r="C87" s="14" t="str">
        <f>IF($Y87="","",INDEX(Liste!$C$1:$C$885,$Y87)&amp;"")</f>
        <v/>
      </c>
      <c r="D87" s="14" t="str">
        <f>IF($Y87="","",INDEX(Liste!$D$1:$D$885,$Y87)&amp;"")</f>
        <v/>
      </c>
      <c r="E87" s="14" t="str">
        <f>IF($Y87="","",INDEX(Liste!$F$1:$F$885,$Y87)&amp;"")</f>
        <v/>
      </c>
      <c r="Y87" t="str">
        <f>IFERROR(SMALL(Liste!$I$2:$I$885,81),"")</f>
        <v/>
      </c>
    </row>
    <row r="88" spans="1:25" x14ac:dyDescent="0.25">
      <c r="A88" s="12" t="str">
        <f>IF($Y88="","",INDEX(Liste!$A$1:$A$885,$Y88)&amp;"")</f>
        <v/>
      </c>
      <c r="B88" s="13" t="str">
        <f>IF($Y88="","",INDEX(Liste!$B$1:$B$885,$Y88)&amp;"")</f>
        <v/>
      </c>
      <c r="C88" s="14" t="str">
        <f>IF($Y88="","",INDEX(Liste!$C$1:$C$885,$Y88)&amp;"")</f>
        <v/>
      </c>
      <c r="D88" s="14" t="str">
        <f>IF($Y88="","",INDEX(Liste!$D$1:$D$885,$Y88)&amp;"")</f>
        <v/>
      </c>
      <c r="E88" s="14" t="str">
        <f>IF($Y88="","",INDEX(Liste!$F$1:$F$885,$Y88)&amp;"")</f>
        <v/>
      </c>
      <c r="Y88" t="str">
        <f>IFERROR(SMALL(Liste!$I$2:$I$885,82),"")</f>
        <v/>
      </c>
    </row>
    <row r="89" spans="1:25" x14ac:dyDescent="0.25">
      <c r="A89" s="12" t="str">
        <f>IF($Y89="","",INDEX(Liste!$A$1:$A$885,$Y89)&amp;"")</f>
        <v/>
      </c>
      <c r="B89" s="13" t="str">
        <f>IF($Y89="","",INDEX(Liste!$B$1:$B$885,$Y89)&amp;"")</f>
        <v/>
      </c>
      <c r="C89" s="14" t="str">
        <f>IF($Y89="","",INDEX(Liste!$C$1:$C$885,$Y89)&amp;"")</f>
        <v/>
      </c>
      <c r="D89" s="14" t="str">
        <f>IF($Y89="","",INDEX(Liste!$D$1:$D$885,$Y89)&amp;"")</f>
        <v/>
      </c>
      <c r="E89" s="14" t="str">
        <f>IF($Y89="","",INDEX(Liste!$F$1:$F$885,$Y89)&amp;"")</f>
        <v/>
      </c>
      <c r="Y89" t="str">
        <f>IFERROR(SMALL(Liste!$I$2:$I$885,83),"")</f>
        <v/>
      </c>
    </row>
    <row r="90" spans="1:25" x14ac:dyDescent="0.25">
      <c r="A90" s="12" t="str">
        <f>IF($Y90="","",INDEX(Liste!$A$1:$A$885,$Y90)&amp;"")</f>
        <v/>
      </c>
      <c r="B90" s="13" t="str">
        <f>IF($Y90="","",INDEX(Liste!$B$1:$B$885,$Y90)&amp;"")</f>
        <v/>
      </c>
      <c r="C90" s="14" t="str">
        <f>IF($Y90="","",INDEX(Liste!$C$1:$C$885,$Y90)&amp;"")</f>
        <v/>
      </c>
      <c r="D90" s="14" t="str">
        <f>IF($Y90="","",INDEX(Liste!$D$1:$D$885,$Y90)&amp;"")</f>
        <v/>
      </c>
      <c r="E90" s="14" t="str">
        <f>IF($Y90="","",INDEX(Liste!$F$1:$F$885,$Y90)&amp;"")</f>
        <v/>
      </c>
      <c r="Y90" t="str">
        <f>IFERROR(SMALL(Liste!$I$2:$I$885,84),"")</f>
        <v/>
      </c>
    </row>
    <row r="91" spans="1:25" x14ac:dyDescent="0.25">
      <c r="A91" s="12" t="str">
        <f>IF($Y91="","",INDEX(Liste!$A$1:$A$885,$Y91)&amp;"")</f>
        <v/>
      </c>
      <c r="B91" s="13" t="str">
        <f>IF($Y91="","",INDEX(Liste!$B$1:$B$885,$Y91)&amp;"")</f>
        <v/>
      </c>
      <c r="C91" s="14" t="str">
        <f>IF($Y91="","",INDEX(Liste!$C$1:$C$885,$Y91)&amp;"")</f>
        <v/>
      </c>
      <c r="D91" s="14" t="str">
        <f>IF($Y91="","",INDEX(Liste!$D$1:$D$885,$Y91)&amp;"")</f>
        <v/>
      </c>
      <c r="E91" s="14" t="str">
        <f>IF($Y91="","",INDEX(Liste!$F$1:$F$885,$Y91)&amp;"")</f>
        <v/>
      </c>
      <c r="Y91" t="str">
        <f>IFERROR(SMALL(Liste!$I$2:$I$885,85),"")</f>
        <v/>
      </c>
    </row>
    <row r="92" spans="1:25" x14ac:dyDescent="0.25">
      <c r="A92" s="12" t="str">
        <f>IF($Y92="","",INDEX(Liste!$A$1:$A$885,$Y92)&amp;"")</f>
        <v/>
      </c>
      <c r="B92" s="13" t="str">
        <f>IF($Y92="","",INDEX(Liste!$B$1:$B$885,$Y92)&amp;"")</f>
        <v/>
      </c>
      <c r="C92" s="14" t="str">
        <f>IF($Y92="","",INDEX(Liste!$C$1:$C$885,$Y92)&amp;"")</f>
        <v/>
      </c>
      <c r="D92" s="14" t="str">
        <f>IF($Y92="","",INDEX(Liste!$D$1:$D$885,$Y92)&amp;"")</f>
        <v/>
      </c>
      <c r="E92" s="14" t="str">
        <f>IF($Y92="","",INDEX(Liste!$F$1:$F$885,$Y92)&amp;"")</f>
        <v/>
      </c>
      <c r="Y92" t="str">
        <f>IFERROR(SMALL(Liste!$I$2:$I$885,86),"")</f>
        <v/>
      </c>
    </row>
    <row r="93" spans="1:25" x14ac:dyDescent="0.25">
      <c r="A93" s="12" t="str">
        <f>IF($Y93="","",INDEX(Liste!$A$1:$A$885,$Y93)&amp;"")</f>
        <v/>
      </c>
      <c r="B93" s="13" t="str">
        <f>IF($Y93="","",INDEX(Liste!$B$1:$B$885,$Y93)&amp;"")</f>
        <v/>
      </c>
      <c r="C93" s="14" t="str">
        <f>IF($Y93="","",INDEX(Liste!$C$1:$C$885,$Y93)&amp;"")</f>
        <v/>
      </c>
      <c r="D93" s="14" t="str">
        <f>IF($Y93="","",INDEX(Liste!$D$1:$D$885,$Y93)&amp;"")</f>
        <v/>
      </c>
      <c r="E93" s="14" t="str">
        <f>IF($Y93="","",INDEX(Liste!$F$1:$F$885,$Y93)&amp;"")</f>
        <v/>
      </c>
      <c r="Y93" t="str">
        <f>IFERROR(SMALL(Liste!$I$2:$I$885,87),"")</f>
        <v/>
      </c>
    </row>
    <row r="94" spans="1:25" x14ac:dyDescent="0.25">
      <c r="A94" s="12" t="str">
        <f>IF($Y94="","",INDEX(Liste!$A$1:$A$885,$Y94)&amp;"")</f>
        <v/>
      </c>
      <c r="B94" s="13" t="str">
        <f>IF($Y94="","",INDEX(Liste!$B$1:$B$885,$Y94)&amp;"")</f>
        <v/>
      </c>
      <c r="C94" s="14" t="str">
        <f>IF($Y94="","",INDEX(Liste!$C$1:$C$885,$Y94)&amp;"")</f>
        <v/>
      </c>
      <c r="D94" s="14" t="str">
        <f>IF($Y94="","",INDEX(Liste!$D$1:$D$885,$Y94)&amp;"")</f>
        <v/>
      </c>
      <c r="E94" s="14" t="str">
        <f>IF($Y94="","",INDEX(Liste!$F$1:$F$885,$Y94)&amp;"")</f>
        <v/>
      </c>
      <c r="Y94" t="str">
        <f>IFERROR(SMALL(Liste!$I$2:$I$885,88),"")</f>
        <v/>
      </c>
    </row>
    <row r="95" spans="1:25" x14ac:dyDescent="0.25">
      <c r="A95" s="12" t="str">
        <f>IF($Y95="","",INDEX(Liste!$A$1:$A$885,$Y95)&amp;"")</f>
        <v/>
      </c>
      <c r="B95" s="13" t="str">
        <f>IF($Y95="","",INDEX(Liste!$B$1:$B$885,$Y95)&amp;"")</f>
        <v/>
      </c>
      <c r="C95" s="14" t="str">
        <f>IF($Y95="","",INDEX(Liste!$C$1:$C$885,$Y95)&amp;"")</f>
        <v/>
      </c>
      <c r="D95" s="14" t="str">
        <f>IF($Y95="","",INDEX(Liste!$D$1:$D$885,$Y95)&amp;"")</f>
        <v/>
      </c>
      <c r="E95" s="14" t="str">
        <f>IF($Y95="","",INDEX(Liste!$F$1:$F$885,$Y95)&amp;"")</f>
        <v/>
      </c>
      <c r="Y95" t="str">
        <f>IFERROR(SMALL(Liste!$I$2:$I$885,89),"")</f>
        <v/>
      </c>
    </row>
    <row r="96" spans="1:25" x14ac:dyDescent="0.25">
      <c r="A96" s="12" t="str">
        <f>IF($Y96="","",INDEX(Liste!$A$1:$A$885,$Y96)&amp;"")</f>
        <v/>
      </c>
      <c r="B96" s="13" t="str">
        <f>IF($Y96="","",INDEX(Liste!$B$1:$B$885,$Y96)&amp;"")</f>
        <v/>
      </c>
      <c r="C96" s="14" t="str">
        <f>IF($Y96="","",INDEX(Liste!$C$1:$C$885,$Y96)&amp;"")</f>
        <v/>
      </c>
      <c r="D96" s="14" t="str">
        <f>IF($Y96="","",INDEX(Liste!$D$1:$D$885,$Y96)&amp;"")</f>
        <v/>
      </c>
      <c r="E96" s="14" t="str">
        <f>IF($Y96="","",INDEX(Liste!$F$1:$F$885,$Y96)&amp;"")</f>
        <v/>
      </c>
      <c r="Y96" t="str">
        <f>IFERROR(SMALL(Liste!$I$2:$I$885,90),"")</f>
        <v/>
      </c>
    </row>
    <row r="97" spans="1:25" x14ac:dyDescent="0.25">
      <c r="A97" s="12" t="str">
        <f>IF($Y97="","",INDEX(Liste!$A$1:$A$885,$Y97)&amp;"")</f>
        <v/>
      </c>
      <c r="B97" s="13" t="str">
        <f>IF($Y97="","",INDEX(Liste!$B$1:$B$885,$Y97)&amp;"")</f>
        <v/>
      </c>
      <c r="C97" s="14" t="str">
        <f>IF($Y97="","",INDEX(Liste!$C$1:$C$885,$Y97)&amp;"")</f>
        <v/>
      </c>
      <c r="D97" s="14" t="str">
        <f>IF($Y97="","",INDEX(Liste!$D$1:$D$885,$Y97)&amp;"")</f>
        <v/>
      </c>
      <c r="E97" s="14" t="str">
        <f>IF($Y97="","",INDEX(Liste!$F$1:$F$885,$Y97)&amp;"")</f>
        <v/>
      </c>
      <c r="Y97" t="str">
        <f>IFERROR(SMALL(Liste!$I$2:$I$885,91),"")</f>
        <v/>
      </c>
    </row>
    <row r="98" spans="1:25" x14ac:dyDescent="0.25">
      <c r="A98" s="12" t="str">
        <f>IF($Y98="","",INDEX(Liste!$A$1:$A$885,$Y98)&amp;"")</f>
        <v/>
      </c>
      <c r="B98" s="13" t="str">
        <f>IF($Y98="","",INDEX(Liste!$B$1:$B$885,$Y98)&amp;"")</f>
        <v/>
      </c>
      <c r="C98" s="14" t="str">
        <f>IF($Y98="","",INDEX(Liste!$C$1:$C$885,$Y98)&amp;"")</f>
        <v/>
      </c>
      <c r="D98" s="14" t="str">
        <f>IF($Y98="","",INDEX(Liste!$D$1:$D$885,$Y98)&amp;"")</f>
        <v/>
      </c>
      <c r="E98" s="14" t="str">
        <f>IF($Y98="","",INDEX(Liste!$F$1:$F$885,$Y98)&amp;"")</f>
        <v/>
      </c>
      <c r="Y98" t="str">
        <f>IFERROR(SMALL(Liste!$I$2:$I$885,92),"")</f>
        <v/>
      </c>
    </row>
    <row r="99" spans="1:25" x14ac:dyDescent="0.25">
      <c r="A99" s="12" t="str">
        <f>IF($Y99="","",INDEX(Liste!$A$1:$A$885,$Y99)&amp;"")</f>
        <v/>
      </c>
      <c r="B99" s="13" t="str">
        <f>IF($Y99="","",INDEX(Liste!$B$1:$B$885,$Y99)&amp;"")</f>
        <v/>
      </c>
      <c r="C99" s="14" t="str">
        <f>IF($Y99="","",INDEX(Liste!$C$1:$C$885,$Y99)&amp;"")</f>
        <v/>
      </c>
      <c r="D99" s="14" t="str">
        <f>IF($Y99="","",INDEX(Liste!$D$1:$D$885,$Y99)&amp;"")</f>
        <v/>
      </c>
      <c r="E99" s="14" t="str">
        <f>IF($Y99="","",INDEX(Liste!$F$1:$F$885,$Y99)&amp;"")</f>
        <v/>
      </c>
      <c r="Y99" t="str">
        <f>IFERROR(SMALL(Liste!$I$2:$I$885,93),"")</f>
        <v/>
      </c>
    </row>
    <row r="100" spans="1:25" x14ac:dyDescent="0.25">
      <c r="A100" s="12" t="str">
        <f>IF($Y100="","",INDEX(Liste!$A$1:$A$885,$Y100)&amp;"")</f>
        <v/>
      </c>
      <c r="B100" s="13" t="str">
        <f>IF($Y100="","",INDEX(Liste!$B$1:$B$885,$Y100)&amp;"")</f>
        <v/>
      </c>
      <c r="C100" s="14" t="str">
        <f>IF($Y100="","",INDEX(Liste!$C$1:$C$885,$Y100)&amp;"")</f>
        <v/>
      </c>
      <c r="D100" s="14" t="str">
        <f>IF($Y100="","",INDEX(Liste!$D$1:$D$885,$Y100)&amp;"")</f>
        <v/>
      </c>
      <c r="E100" s="14" t="str">
        <f>IF($Y100="","",INDEX(Liste!$F$1:$F$885,$Y100)&amp;"")</f>
        <v/>
      </c>
      <c r="Y100" t="str">
        <f>IFERROR(SMALL(Liste!$I$2:$I$885,94),"")</f>
        <v/>
      </c>
    </row>
    <row r="101" spans="1:25" x14ac:dyDescent="0.25">
      <c r="A101" s="12" t="str">
        <f>IF($Y101="","",INDEX(Liste!$A$1:$A$885,$Y101)&amp;"")</f>
        <v/>
      </c>
      <c r="B101" s="13" t="str">
        <f>IF($Y101="","",INDEX(Liste!$B$1:$B$885,$Y101)&amp;"")</f>
        <v/>
      </c>
      <c r="C101" s="14" t="str">
        <f>IF($Y101="","",INDEX(Liste!$C$1:$C$885,$Y101)&amp;"")</f>
        <v/>
      </c>
      <c r="D101" s="14" t="str">
        <f>IF($Y101="","",INDEX(Liste!$D$1:$D$885,$Y101)&amp;"")</f>
        <v/>
      </c>
      <c r="E101" s="14" t="str">
        <f>IF($Y101="","",INDEX(Liste!$F$1:$F$885,$Y101)&amp;"")</f>
        <v/>
      </c>
      <c r="Y101" t="str">
        <f>IFERROR(SMALL(Liste!$I$2:$I$885,95),"")</f>
        <v/>
      </c>
    </row>
    <row r="102" spans="1:25" x14ac:dyDescent="0.25">
      <c r="A102" s="12" t="str">
        <f>IF($Y102="","",INDEX(Liste!$A$1:$A$885,$Y102)&amp;"")</f>
        <v/>
      </c>
      <c r="B102" s="13" t="str">
        <f>IF($Y102="","",INDEX(Liste!$B$1:$B$885,$Y102)&amp;"")</f>
        <v/>
      </c>
      <c r="C102" s="14" t="str">
        <f>IF($Y102="","",INDEX(Liste!$C$1:$C$885,$Y102)&amp;"")</f>
        <v/>
      </c>
      <c r="D102" s="14" t="str">
        <f>IF($Y102="","",INDEX(Liste!$D$1:$D$885,$Y102)&amp;"")</f>
        <v/>
      </c>
      <c r="E102" s="14" t="str">
        <f>IF($Y102="","",INDEX(Liste!$F$1:$F$885,$Y102)&amp;"")</f>
        <v/>
      </c>
      <c r="Y102" t="str">
        <f>IFERROR(SMALL(Liste!$I$2:$I$885,96),"")</f>
        <v/>
      </c>
    </row>
    <row r="103" spans="1:25" x14ac:dyDescent="0.25">
      <c r="A103" s="12" t="str">
        <f>IF($Y103="","",INDEX(Liste!$A$1:$A$885,$Y103)&amp;"")</f>
        <v/>
      </c>
      <c r="B103" s="13" t="str">
        <f>IF($Y103="","",INDEX(Liste!$B$1:$B$885,$Y103)&amp;"")</f>
        <v/>
      </c>
      <c r="C103" s="14" t="str">
        <f>IF($Y103="","",INDEX(Liste!$C$1:$C$885,$Y103)&amp;"")</f>
        <v/>
      </c>
      <c r="D103" s="14" t="str">
        <f>IF($Y103="","",INDEX(Liste!$D$1:$D$885,$Y103)&amp;"")</f>
        <v/>
      </c>
      <c r="E103" s="14" t="str">
        <f>IF($Y103="","",INDEX(Liste!$F$1:$F$885,$Y103)&amp;"")</f>
        <v/>
      </c>
      <c r="Y103" t="str">
        <f>IFERROR(SMALL(Liste!$I$2:$I$885,97),"")</f>
        <v/>
      </c>
    </row>
    <row r="104" spans="1:25" x14ac:dyDescent="0.25">
      <c r="A104" s="12" t="str">
        <f>IF($Y104="","",INDEX(Liste!$A$1:$A$885,$Y104)&amp;"")</f>
        <v/>
      </c>
      <c r="B104" s="13" t="str">
        <f>IF($Y104="","",INDEX(Liste!$B$1:$B$885,$Y104)&amp;"")</f>
        <v/>
      </c>
      <c r="C104" s="14" t="str">
        <f>IF($Y104="","",INDEX(Liste!$C$1:$C$885,$Y104)&amp;"")</f>
        <v/>
      </c>
      <c r="D104" s="14" t="str">
        <f>IF($Y104="","",INDEX(Liste!$D$1:$D$885,$Y104)&amp;"")</f>
        <v/>
      </c>
      <c r="E104" s="14" t="str">
        <f>IF($Y104="","",INDEX(Liste!$F$1:$F$885,$Y104)&amp;"")</f>
        <v/>
      </c>
      <c r="Y104" t="str">
        <f>IFERROR(SMALL(Liste!$I$2:$I$885,98),"")</f>
        <v/>
      </c>
    </row>
    <row r="105" spans="1:25" x14ac:dyDescent="0.25">
      <c r="A105" s="12" t="str">
        <f>IF($Y105="","",INDEX(Liste!$A$1:$A$885,$Y105)&amp;"")</f>
        <v/>
      </c>
      <c r="B105" s="13" t="str">
        <f>IF($Y105="","",INDEX(Liste!$B$1:$B$885,$Y105)&amp;"")</f>
        <v/>
      </c>
      <c r="C105" s="14" t="str">
        <f>IF($Y105="","",INDEX(Liste!$C$1:$C$885,$Y105)&amp;"")</f>
        <v/>
      </c>
      <c r="D105" s="14" t="str">
        <f>IF($Y105="","",INDEX(Liste!$D$1:$D$885,$Y105)&amp;"")</f>
        <v/>
      </c>
      <c r="E105" s="14" t="str">
        <f>IF($Y105="","",INDEX(Liste!$F$1:$F$885,$Y105)&amp;"")</f>
        <v/>
      </c>
      <c r="Y105" t="str">
        <f>IFERROR(SMALL(Liste!$I$2:$I$885,99),"")</f>
        <v/>
      </c>
    </row>
    <row r="106" spans="1:25" x14ac:dyDescent="0.25">
      <c r="A106" s="12" t="str">
        <f>IF($Y106="","",INDEX(Liste!$A$1:$A$885,$Y106)&amp;"")</f>
        <v/>
      </c>
      <c r="B106" s="13" t="str">
        <f>IF($Y106="","",INDEX(Liste!$B$1:$B$885,$Y106)&amp;"")</f>
        <v/>
      </c>
      <c r="C106" s="14" t="str">
        <f>IF($Y106="","",INDEX(Liste!$C$1:$C$885,$Y106)&amp;"")</f>
        <v/>
      </c>
      <c r="D106" s="14" t="str">
        <f>IF($Y106="","",INDEX(Liste!$D$1:$D$885,$Y106)&amp;"")</f>
        <v/>
      </c>
      <c r="E106" s="14" t="str">
        <f>IF($Y106="","",INDEX(Liste!$F$1:$F$885,$Y106)&amp;"")</f>
        <v/>
      </c>
      <c r="Y106" t="str">
        <f>IFERROR(SMALL(Liste!$I$2:$I$885,100),"")</f>
        <v/>
      </c>
    </row>
  </sheetData>
  <sheetProtection sheet="1" formatColumns="0" formatRows="0" autoFilter="0"/>
  <mergeCells count="4">
    <mergeCell ref="A1:C1"/>
    <mergeCell ref="B2:C2"/>
    <mergeCell ref="A3:D3"/>
    <mergeCell ref="A4:E4"/>
  </mergeCells>
  <conditionalFormatting sqref="B7:B106">
    <cfRule type="expression" dxfId="0" priority="1">
      <formula>B7="Oui"</formula>
    </cfRule>
  </conditionalFormatting>
  <conditionalFormatting sqref="E7:E106">
    <cfRule type="expression" dxfId="1" priority="1">
      <formula>E7&lt;&gt;""</formula>
    </cfRule>
  </conditionalFormatting>
  <pageMargins left="0.7" right="0.7" top="0.75" bottom="0.75" header="0.3" footer="0.3"/>
  <pageSetup orientation="portrait" horizontalDpi="4294967295" verticalDpi="4294967295" scale="100" fitToWidth="1" fitToHeight="1"/>
  <headerFooter>
    <oddFooter>&amp;LListe des codes déchets - modèle Roméo Labs, romeolabs.app (CC BY 4.0)&amp;CPage &amp;P / &amp;N&amp;RRegistre tenu sur le terrain : tryromeo.com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pageSetUpPr fitToPage="1"/>
  </sheetPr>
  <dimension ref="A1:J887"/>
  <sheetViews>
    <sheetView workbookViewId="0">
      <pane xSplit="1" ySplit="1" topLeftCell="B2" activePane="bottomRight" state="frozen"/>
      <selection pane="bottomRight"/>
    </sheetView>
  </sheetViews>
  <sheetFormatPr defaultRowHeight="15" outlineLevelRow="0" outlineLevelCol="0" x14ac:dyDescent="55"/>
  <cols>
    <col min="1" max="1" width="12" customWidth="1"/>
    <col min="2" max="2" width="10" customWidth="1"/>
    <col min="3" max="3" width="72" customWidth="1"/>
    <col min="4" max="4" width="44" customWidth="1"/>
    <col min="5" max="5" width="30" customWidth="1"/>
    <col min="6" max="6" width="22" customWidth="1"/>
    <col min="7" max="7" width="50" customWidth="1"/>
    <col min="8" max="8" width="10" hidden="1" customWidth="1"/>
    <col min="9" max="9" width="6" hidden="1" customWidth="1"/>
    <col min="10" max="10" width="8" hidden="1" customWidth="1"/>
  </cols>
  <sheetData>
    <row r="1" ht="34" customHeight="1" spans="1:10" x14ac:dyDescent="0.25">
      <c r="A1" s="11" t="s">
        <v>33</v>
      </c>
      <c r="B1" s="11" t="s">
        <v>29</v>
      </c>
      <c r="C1" s="11" t="s">
        <v>30</v>
      </c>
      <c r="D1" s="11" t="s">
        <v>31</v>
      </c>
      <c r="E1" s="11" t="s">
        <v>34</v>
      </c>
      <c r="F1" s="11" t="s">
        <v>32</v>
      </c>
      <c r="G1" s="11" t="s">
        <v>35</v>
      </c>
      <c r="H1" s="11" t="s">
        <v>36</v>
      </c>
      <c r="I1" s="11" t="s">
        <v>37</v>
      </c>
      <c r="J1" s="11" t="s">
        <v>38</v>
      </c>
    </row>
    <row r="2" spans="1:10" x14ac:dyDescent="0.25">
      <c r="A2" s="15" t="s">
        <v>39</v>
      </c>
      <c r="B2" s="16" t="s">
        <v>40</v>
      </c>
      <c r="C2" s="17" t="s">
        <v>41</v>
      </c>
      <c r="D2" s="17" t="s">
        <v>42</v>
      </c>
      <c r="E2" s="17" t="s">
        <v>43</v>
      </c>
      <c r="F2" s="16" t="s">
        <v>1</v>
      </c>
      <c r="G2" s="17" t="s">
        <v>1</v>
      </c>
      <c r="H2" t="s">
        <v>44</v>
      </c>
      <c r="I2" t="str">
        <f>IF(Chercher!$Z$1="","",IF(Chercher!$Z$3,IF(LEFT($J2,LEN(Chercher!$Z$2))=Chercher!$Z$2,ROW(),""),IF(AND(ISNUMBER(SEARCH(Chercher!$Z$4,$H2)),OR(Chercher!$Z$5="",ISNUMBER(SEARCH(Chercher!$Z$5,$H2))),OR(Chercher!$Z$6="",ISNUMBER(SEARCH(Chercher!$Z$6,$H2)))),ROW(),"")))</f>
        <v/>
      </c>
      <c r="J2" t="s">
        <v>45</v>
      </c>
    </row>
    <row r="3" spans="1:10" x14ac:dyDescent="0.25">
      <c r="A3" s="15" t="s">
        <v>46</v>
      </c>
      <c r="B3" s="16" t="s">
        <v>40</v>
      </c>
      <c r="C3" s="17" t="s">
        <v>47</v>
      </c>
      <c r="D3" s="17" t="s">
        <v>42</v>
      </c>
      <c r="E3" s="17" t="s">
        <v>43</v>
      </c>
      <c r="F3" s="16" t="s">
        <v>1</v>
      </c>
      <c r="G3" s="17" t="s">
        <v>1</v>
      </c>
      <c r="H3" t="s">
        <v>48</v>
      </c>
      <c r="I3" t="str">
        <f>IF(Chercher!$Z$1="","",IF(Chercher!$Z$3,IF(LEFT($J3,LEN(Chercher!$Z$2))=Chercher!$Z$2,ROW(),""),IF(AND(ISNUMBER(SEARCH(Chercher!$Z$4,$H3)),OR(Chercher!$Z$5="",ISNUMBER(SEARCH(Chercher!$Z$5,$H3))),OR(Chercher!$Z$6="",ISNUMBER(SEARCH(Chercher!$Z$6,$H3)))),ROW(),"")))</f>
        <v/>
      </c>
      <c r="J3" t="s">
        <v>49</v>
      </c>
    </row>
    <row r="4" spans="1:10" x14ac:dyDescent="0.25">
      <c r="A4" s="15" t="s">
        <v>50</v>
      </c>
      <c r="B4" s="16" t="s">
        <v>51</v>
      </c>
      <c r="C4" s="17" t="s">
        <v>52</v>
      </c>
      <c r="D4" s="17" t="s">
        <v>53</v>
      </c>
      <c r="E4" s="17" t="s">
        <v>43</v>
      </c>
      <c r="F4" s="16" t="s">
        <v>1</v>
      </c>
      <c r="G4" s="17" t="s">
        <v>1</v>
      </c>
      <c r="H4" t="s">
        <v>54</v>
      </c>
      <c r="I4" t="str">
        <f>IF(Chercher!$Z$1="","",IF(Chercher!$Z$3,IF(LEFT($J4,LEN(Chercher!$Z$2))=Chercher!$Z$2,ROW(),""),IF(AND(ISNUMBER(SEARCH(Chercher!$Z$4,$H4)),OR(Chercher!$Z$5="",ISNUMBER(SEARCH(Chercher!$Z$5,$H4))),OR(Chercher!$Z$6="",ISNUMBER(SEARCH(Chercher!$Z$6,$H4)))),ROW(),"")))</f>
        <v/>
      </c>
      <c r="J4" t="s">
        <v>55</v>
      </c>
    </row>
    <row r="5" spans="1:10" x14ac:dyDescent="0.25">
      <c r="A5" s="15" t="s">
        <v>56</v>
      </c>
      <c r="B5" s="16" t="s">
        <v>51</v>
      </c>
      <c r="C5" s="17" t="s">
        <v>57</v>
      </c>
      <c r="D5" s="17" t="s">
        <v>53</v>
      </c>
      <c r="E5" s="17" t="s">
        <v>43</v>
      </c>
      <c r="F5" s="16" t="s">
        <v>1</v>
      </c>
      <c r="G5" s="17" t="s">
        <v>1</v>
      </c>
      <c r="H5" t="s">
        <v>58</v>
      </c>
      <c r="I5" t="str">
        <f>IF(Chercher!$Z$1="","",IF(Chercher!$Z$3,IF(LEFT($J5,LEN(Chercher!$Z$2))=Chercher!$Z$2,ROW(),""),IF(AND(ISNUMBER(SEARCH(Chercher!$Z$4,$H5)),OR(Chercher!$Z$5="",ISNUMBER(SEARCH(Chercher!$Z$5,$H5))),OR(Chercher!$Z$6="",ISNUMBER(SEARCH(Chercher!$Z$6,$H5)))),ROW(),"")))</f>
        <v/>
      </c>
      <c r="J5" t="s">
        <v>59</v>
      </c>
    </row>
    <row r="6" spans="1:10" x14ac:dyDescent="0.25">
      <c r="A6" s="15" t="s">
        <v>60</v>
      </c>
      <c r="B6" s="16" t="s">
        <v>40</v>
      </c>
      <c r="C6" s="17" t="s">
        <v>61</v>
      </c>
      <c r="D6" s="17" t="s">
        <v>53</v>
      </c>
      <c r="E6" s="17" t="s">
        <v>43</v>
      </c>
      <c r="F6" s="16" t="s">
        <v>1</v>
      </c>
      <c r="G6" s="17" t="s">
        <v>1</v>
      </c>
      <c r="H6" t="s">
        <v>62</v>
      </c>
      <c r="I6" t="str">
        <f>IF(Chercher!$Z$1="","",IF(Chercher!$Z$3,IF(LEFT($J6,LEN(Chercher!$Z$2))=Chercher!$Z$2,ROW(),""),IF(AND(ISNUMBER(SEARCH(Chercher!$Z$4,$H6)),OR(Chercher!$Z$5="",ISNUMBER(SEARCH(Chercher!$Z$5,$H6))),OR(Chercher!$Z$6="",ISNUMBER(SEARCH(Chercher!$Z$6,$H6)))),ROW(),"")))</f>
        <v/>
      </c>
      <c r="J6" t="s">
        <v>63</v>
      </c>
    </row>
    <row r="7" spans="1:10" x14ac:dyDescent="0.25">
      <c r="A7" s="15" t="s">
        <v>64</v>
      </c>
      <c r="B7" s="16" t="s">
        <v>51</v>
      </c>
      <c r="C7" s="17" t="s">
        <v>65</v>
      </c>
      <c r="D7" s="17" t="s">
        <v>53</v>
      </c>
      <c r="E7" s="17" t="s">
        <v>43</v>
      </c>
      <c r="F7" s="16" t="s">
        <v>1</v>
      </c>
      <c r="G7" s="17" t="s">
        <v>1</v>
      </c>
      <c r="H7" t="s">
        <v>66</v>
      </c>
      <c r="I7" t="str">
        <f>IF(Chercher!$Z$1="","",IF(Chercher!$Z$3,IF(LEFT($J7,LEN(Chercher!$Z$2))=Chercher!$Z$2,ROW(),""),IF(AND(ISNUMBER(SEARCH(Chercher!$Z$4,$H7)),OR(Chercher!$Z$5="",ISNUMBER(SEARCH(Chercher!$Z$5,$H7))),OR(Chercher!$Z$6="",ISNUMBER(SEARCH(Chercher!$Z$6,$H7)))),ROW(),"")))</f>
        <v/>
      </c>
      <c r="J7" t="s">
        <v>67</v>
      </c>
    </row>
    <row r="8" spans="1:10" x14ac:dyDescent="0.25">
      <c r="A8" s="15" t="s">
        <v>68</v>
      </c>
      <c r="B8" s="16" t="s">
        <v>40</v>
      </c>
      <c r="C8" s="17" t="s">
        <v>69</v>
      </c>
      <c r="D8" s="17" t="s">
        <v>53</v>
      </c>
      <c r="E8" s="17" t="s">
        <v>43</v>
      </c>
      <c r="F8" s="16" t="s">
        <v>1</v>
      </c>
      <c r="G8" s="17" t="s">
        <v>1</v>
      </c>
      <c r="H8" t="s">
        <v>70</v>
      </c>
      <c r="I8" t="str">
        <f>IF(Chercher!$Z$1="","",IF(Chercher!$Z$3,IF(LEFT($J8,LEN(Chercher!$Z$2))=Chercher!$Z$2,ROW(),""),IF(AND(ISNUMBER(SEARCH(Chercher!$Z$4,$H8)),OR(Chercher!$Z$5="",ISNUMBER(SEARCH(Chercher!$Z$5,$H8))),OR(Chercher!$Z$6="",ISNUMBER(SEARCH(Chercher!$Z$6,$H8)))),ROW(),"")))</f>
        <v/>
      </c>
      <c r="J8" t="s">
        <v>71</v>
      </c>
    </row>
    <row r="9" spans="1:10" x14ac:dyDescent="0.25">
      <c r="A9" s="15" t="s">
        <v>72</v>
      </c>
      <c r="B9" s="16" t="s">
        <v>40</v>
      </c>
      <c r="C9" s="17" t="s">
        <v>73</v>
      </c>
      <c r="D9" s="17" t="s">
        <v>53</v>
      </c>
      <c r="E9" s="17" t="s">
        <v>43</v>
      </c>
      <c r="F9" s="16" t="s">
        <v>1</v>
      </c>
      <c r="G9" s="17" t="s">
        <v>1</v>
      </c>
      <c r="H9" t="s">
        <v>74</v>
      </c>
      <c r="I9" t="str">
        <f>IF(Chercher!$Z$1="","",IF(Chercher!$Z$3,IF(LEFT($J9,LEN(Chercher!$Z$2))=Chercher!$Z$2,ROW(),""),IF(AND(ISNUMBER(SEARCH(Chercher!$Z$4,$H9)),OR(Chercher!$Z$5="",ISNUMBER(SEARCH(Chercher!$Z$5,$H9))),OR(Chercher!$Z$6="",ISNUMBER(SEARCH(Chercher!$Z$6,$H9)))),ROW(),"")))</f>
        <v/>
      </c>
      <c r="J9" t="s">
        <v>75</v>
      </c>
    </row>
    <row r="10" spans="1:10" x14ac:dyDescent="0.25">
      <c r="A10" s="15" t="s">
        <v>76</v>
      </c>
      <c r="B10" s="16" t="s">
        <v>51</v>
      </c>
      <c r="C10" s="17" t="s">
        <v>77</v>
      </c>
      <c r="D10" s="17" t="s">
        <v>53</v>
      </c>
      <c r="E10" s="17" t="s">
        <v>43</v>
      </c>
      <c r="F10" s="16" t="s">
        <v>1</v>
      </c>
      <c r="G10" s="17" t="s">
        <v>1</v>
      </c>
      <c r="H10" t="s">
        <v>78</v>
      </c>
      <c r="I10" t="str">
        <f>IF(Chercher!$Z$1="","",IF(Chercher!$Z$3,IF(LEFT($J10,LEN(Chercher!$Z$2))=Chercher!$Z$2,ROW(),""),IF(AND(ISNUMBER(SEARCH(Chercher!$Z$4,$H10)),OR(Chercher!$Z$5="",ISNUMBER(SEARCH(Chercher!$Z$5,$H10))),OR(Chercher!$Z$6="",ISNUMBER(SEARCH(Chercher!$Z$6,$H10)))),ROW(),"")))</f>
        <v/>
      </c>
      <c r="J10" t="s">
        <v>79</v>
      </c>
    </row>
    <row r="11" spans="1:10" x14ac:dyDescent="0.25">
      <c r="A11" s="15" t="s">
        <v>80</v>
      </c>
      <c r="B11" s="16" t="s">
        <v>40</v>
      </c>
      <c r="C11" s="17" t="s">
        <v>81</v>
      </c>
      <c r="D11" s="17" t="s">
        <v>53</v>
      </c>
      <c r="E11" s="17" t="s">
        <v>43</v>
      </c>
      <c r="F11" s="16" t="s">
        <v>1</v>
      </c>
      <c r="G11" s="17" t="s">
        <v>1</v>
      </c>
      <c r="H11" t="s">
        <v>82</v>
      </c>
      <c r="I11" t="str">
        <f>IF(Chercher!$Z$1="","",IF(Chercher!$Z$3,IF(LEFT($J11,LEN(Chercher!$Z$2))=Chercher!$Z$2,ROW(),""),IF(AND(ISNUMBER(SEARCH(Chercher!$Z$4,$H11)),OR(Chercher!$Z$5="",ISNUMBER(SEARCH(Chercher!$Z$5,$H11))),OR(Chercher!$Z$6="",ISNUMBER(SEARCH(Chercher!$Z$6,$H11)))),ROW(),"")))</f>
        <v/>
      </c>
      <c r="J11" t="s">
        <v>83</v>
      </c>
    </row>
    <row r="12" spans="1:10" x14ac:dyDescent="0.25">
      <c r="A12" s="15" t="s">
        <v>84</v>
      </c>
      <c r="B12" s="16" t="s">
        <v>51</v>
      </c>
      <c r="C12" s="17" t="s">
        <v>85</v>
      </c>
      <c r="D12" s="17" t="s">
        <v>86</v>
      </c>
      <c r="E12" s="17" t="s">
        <v>43</v>
      </c>
      <c r="F12" s="16" t="s">
        <v>1</v>
      </c>
      <c r="G12" s="17" t="s">
        <v>1</v>
      </c>
      <c r="H12" t="s">
        <v>87</v>
      </c>
      <c r="I12" t="str">
        <f>IF(Chercher!$Z$1="","",IF(Chercher!$Z$3,IF(LEFT($J12,LEN(Chercher!$Z$2))=Chercher!$Z$2,ROW(),""),IF(AND(ISNUMBER(SEARCH(Chercher!$Z$4,$H12)),OR(Chercher!$Z$5="",ISNUMBER(SEARCH(Chercher!$Z$5,$H12))),OR(Chercher!$Z$6="",ISNUMBER(SEARCH(Chercher!$Z$6,$H12)))),ROW(),"")))</f>
        <v/>
      </c>
      <c r="J12" t="s">
        <v>88</v>
      </c>
    </row>
    <row r="13" spans="1:10" x14ac:dyDescent="0.25">
      <c r="A13" s="15" t="s">
        <v>89</v>
      </c>
      <c r="B13" s="16" t="s">
        <v>40</v>
      </c>
      <c r="C13" s="17" t="s">
        <v>90</v>
      </c>
      <c r="D13" s="17" t="s">
        <v>86</v>
      </c>
      <c r="E13" s="17" t="s">
        <v>43</v>
      </c>
      <c r="F13" s="16" t="s">
        <v>1</v>
      </c>
      <c r="G13" s="17" t="s">
        <v>1</v>
      </c>
      <c r="H13" t="s">
        <v>91</v>
      </c>
      <c r="I13" t="str">
        <f>IF(Chercher!$Z$1="","",IF(Chercher!$Z$3,IF(LEFT($J13,LEN(Chercher!$Z$2))=Chercher!$Z$2,ROW(),""),IF(AND(ISNUMBER(SEARCH(Chercher!$Z$4,$H13)),OR(Chercher!$Z$5="",ISNUMBER(SEARCH(Chercher!$Z$5,$H13))),OR(Chercher!$Z$6="",ISNUMBER(SEARCH(Chercher!$Z$6,$H13)))),ROW(),"")))</f>
        <v/>
      </c>
      <c r="J13" t="s">
        <v>92</v>
      </c>
    </row>
    <row r="14" spans="1:10" x14ac:dyDescent="0.25">
      <c r="A14" s="15" t="s">
        <v>93</v>
      </c>
      <c r="B14" s="16" t="s">
        <v>40</v>
      </c>
      <c r="C14" s="17" t="s">
        <v>94</v>
      </c>
      <c r="D14" s="17" t="s">
        <v>86</v>
      </c>
      <c r="E14" s="17" t="s">
        <v>43</v>
      </c>
      <c r="F14" s="16" t="s">
        <v>1</v>
      </c>
      <c r="G14" s="17" t="s">
        <v>1</v>
      </c>
      <c r="H14" t="s">
        <v>95</v>
      </c>
      <c r="I14" t="str">
        <f>IF(Chercher!$Z$1="","",IF(Chercher!$Z$3,IF(LEFT($J14,LEN(Chercher!$Z$2))=Chercher!$Z$2,ROW(),""),IF(AND(ISNUMBER(SEARCH(Chercher!$Z$4,$H14)),OR(Chercher!$Z$5="",ISNUMBER(SEARCH(Chercher!$Z$5,$H14))),OR(Chercher!$Z$6="",ISNUMBER(SEARCH(Chercher!$Z$6,$H14)))),ROW(),"")))</f>
        <v/>
      </c>
      <c r="J14" t="s">
        <v>96</v>
      </c>
    </row>
    <row r="15" spans="1:10" x14ac:dyDescent="0.25">
      <c r="A15" s="15" t="s">
        <v>97</v>
      </c>
      <c r="B15" s="16" t="s">
        <v>40</v>
      </c>
      <c r="C15" s="17" t="s">
        <v>98</v>
      </c>
      <c r="D15" s="17" t="s">
        <v>86</v>
      </c>
      <c r="E15" s="17" t="s">
        <v>43</v>
      </c>
      <c r="F15" s="16" t="s">
        <v>1</v>
      </c>
      <c r="G15" s="17" t="s">
        <v>1</v>
      </c>
      <c r="H15" t="s">
        <v>99</v>
      </c>
      <c r="I15" t="str">
        <f>IF(Chercher!$Z$1="","",IF(Chercher!$Z$3,IF(LEFT($J15,LEN(Chercher!$Z$2))=Chercher!$Z$2,ROW(),""),IF(AND(ISNUMBER(SEARCH(Chercher!$Z$4,$H15)),OR(Chercher!$Z$5="",ISNUMBER(SEARCH(Chercher!$Z$5,$H15))),OR(Chercher!$Z$6="",ISNUMBER(SEARCH(Chercher!$Z$6,$H15)))),ROW(),"")))</f>
        <v/>
      </c>
      <c r="J15" t="s">
        <v>100</v>
      </c>
    </row>
    <row r="16" spans="1:10" x14ac:dyDescent="0.25">
      <c r="A16" s="15" t="s">
        <v>101</v>
      </c>
      <c r="B16" s="16" t="s">
        <v>40</v>
      </c>
      <c r="C16" s="17" t="s">
        <v>102</v>
      </c>
      <c r="D16" s="17" t="s">
        <v>86</v>
      </c>
      <c r="E16" s="17" t="s">
        <v>43</v>
      </c>
      <c r="F16" s="16" t="s">
        <v>1</v>
      </c>
      <c r="G16" s="17" t="s">
        <v>1</v>
      </c>
      <c r="H16" t="s">
        <v>103</v>
      </c>
      <c r="I16" t="str">
        <f>IF(Chercher!$Z$1="","",IF(Chercher!$Z$3,IF(LEFT($J16,LEN(Chercher!$Z$2))=Chercher!$Z$2,ROW(),""),IF(AND(ISNUMBER(SEARCH(Chercher!$Z$4,$H16)),OR(Chercher!$Z$5="",ISNUMBER(SEARCH(Chercher!$Z$5,$H16))),OR(Chercher!$Z$6="",ISNUMBER(SEARCH(Chercher!$Z$6,$H16)))),ROW(),"")))</f>
        <v/>
      </c>
      <c r="J16" t="s">
        <v>104</v>
      </c>
    </row>
    <row r="17" spans="1:10" x14ac:dyDescent="0.25">
      <c r="A17" s="15" t="s">
        <v>105</v>
      </c>
      <c r="B17" s="16" t="s">
        <v>40</v>
      </c>
      <c r="C17" s="17" t="s">
        <v>106</v>
      </c>
      <c r="D17" s="17" t="s">
        <v>86</v>
      </c>
      <c r="E17" s="17" t="s">
        <v>43</v>
      </c>
      <c r="F17" s="16" t="s">
        <v>1</v>
      </c>
      <c r="G17" s="17" t="s">
        <v>1</v>
      </c>
      <c r="H17" t="s">
        <v>107</v>
      </c>
      <c r="I17" t="str">
        <f>IF(Chercher!$Z$1="","",IF(Chercher!$Z$3,IF(LEFT($J17,LEN(Chercher!$Z$2))=Chercher!$Z$2,ROW(),""),IF(AND(ISNUMBER(SEARCH(Chercher!$Z$4,$H17)),OR(Chercher!$Z$5="",ISNUMBER(SEARCH(Chercher!$Z$5,$H17))),OR(Chercher!$Z$6="",ISNUMBER(SEARCH(Chercher!$Z$6,$H17)))),ROW(),"")))</f>
        <v/>
      </c>
      <c r="J17" t="s">
        <v>108</v>
      </c>
    </row>
    <row r="18" spans="1:10" x14ac:dyDescent="0.25">
      <c r="A18" s="15" t="s">
        <v>109</v>
      </c>
      <c r="B18" s="16" t="s">
        <v>40</v>
      </c>
      <c r="C18" s="17" t="s">
        <v>110</v>
      </c>
      <c r="D18" s="17" t="s">
        <v>86</v>
      </c>
      <c r="E18" s="17" t="s">
        <v>43</v>
      </c>
      <c r="F18" s="16" t="s">
        <v>1</v>
      </c>
      <c r="G18" s="17" t="s">
        <v>1</v>
      </c>
      <c r="H18" t="s">
        <v>111</v>
      </c>
      <c r="I18" t="str">
        <f>IF(Chercher!$Z$1="","",IF(Chercher!$Z$3,IF(LEFT($J18,LEN(Chercher!$Z$2))=Chercher!$Z$2,ROW(),""),IF(AND(ISNUMBER(SEARCH(Chercher!$Z$4,$H18)),OR(Chercher!$Z$5="",ISNUMBER(SEARCH(Chercher!$Z$5,$H18))),OR(Chercher!$Z$6="",ISNUMBER(SEARCH(Chercher!$Z$6,$H18)))),ROW(),"")))</f>
        <v/>
      </c>
      <c r="J18" t="s">
        <v>112</v>
      </c>
    </row>
    <row r="19" spans="1:10" x14ac:dyDescent="0.25">
      <c r="A19" s="15" t="s">
        <v>113</v>
      </c>
      <c r="B19" s="16" t="s">
        <v>40</v>
      </c>
      <c r="C19" s="17" t="s">
        <v>81</v>
      </c>
      <c r="D19" s="17" t="s">
        <v>86</v>
      </c>
      <c r="E19" s="17" t="s">
        <v>43</v>
      </c>
      <c r="F19" s="16" t="s">
        <v>1</v>
      </c>
      <c r="G19" s="17" t="s">
        <v>1</v>
      </c>
      <c r="H19" t="s">
        <v>82</v>
      </c>
      <c r="I19" t="str">
        <f>IF(Chercher!$Z$1="","",IF(Chercher!$Z$3,IF(LEFT($J19,LEN(Chercher!$Z$2))=Chercher!$Z$2,ROW(),""),IF(AND(ISNUMBER(SEARCH(Chercher!$Z$4,$H19)),OR(Chercher!$Z$5="",ISNUMBER(SEARCH(Chercher!$Z$5,$H19))),OR(Chercher!$Z$6="",ISNUMBER(SEARCH(Chercher!$Z$6,$H19)))),ROW(),"")))</f>
        <v/>
      </c>
      <c r="J19" t="s">
        <v>114</v>
      </c>
    </row>
    <row r="20" spans="1:10" x14ac:dyDescent="0.25">
      <c r="A20" s="15" t="s">
        <v>115</v>
      </c>
      <c r="B20" s="16" t="s">
        <v>40</v>
      </c>
      <c r="C20" s="17" t="s">
        <v>116</v>
      </c>
      <c r="D20" s="17" t="s">
        <v>117</v>
      </c>
      <c r="E20" s="17" t="s">
        <v>43</v>
      </c>
      <c r="F20" s="16" t="s">
        <v>1</v>
      </c>
      <c r="G20" s="17" t="s">
        <v>1</v>
      </c>
      <c r="H20" t="s">
        <v>118</v>
      </c>
      <c r="I20" t="str">
        <f>IF(Chercher!$Z$1="","",IF(Chercher!$Z$3,IF(LEFT($J20,LEN(Chercher!$Z$2))=Chercher!$Z$2,ROW(),""),IF(AND(ISNUMBER(SEARCH(Chercher!$Z$4,$H20)),OR(Chercher!$Z$5="",ISNUMBER(SEARCH(Chercher!$Z$5,$H20))),OR(Chercher!$Z$6="",ISNUMBER(SEARCH(Chercher!$Z$6,$H20)))),ROW(),"")))</f>
        <v/>
      </c>
      <c r="J20" t="s">
        <v>119</v>
      </c>
    </row>
    <row r="21" spans="1:10" x14ac:dyDescent="0.25">
      <c r="A21" s="15" t="s">
        <v>120</v>
      </c>
      <c r="B21" s="16" t="s">
        <v>51</v>
      </c>
      <c r="C21" s="17" t="s">
        <v>121</v>
      </c>
      <c r="D21" s="17" t="s">
        <v>117</v>
      </c>
      <c r="E21" s="17" t="s">
        <v>43</v>
      </c>
      <c r="F21" s="16" t="s">
        <v>1</v>
      </c>
      <c r="G21" s="17" t="s">
        <v>1</v>
      </c>
      <c r="H21" t="s">
        <v>122</v>
      </c>
      <c r="I21" t="str">
        <f>IF(Chercher!$Z$1="","",IF(Chercher!$Z$3,IF(LEFT($J21,LEN(Chercher!$Z$2))=Chercher!$Z$2,ROW(),""),IF(AND(ISNUMBER(SEARCH(Chercher!$Z$4,$H21)),OR(Chercher!$Z$5="",ISNUMBER(SEARCH(Chercher!$Z$5,$H21))),OR(Chercher!$Z$6="",ISNUMBER(SEARCH(Chercher!$Z$6,$H21)))),ROW(),"")))</f>
        <v/>
      </c>
      <c r="J21" t="s">
        <v>123</v>
      </c>
    </row>
    <row r="22" spans="1:10" x14ac:dyDescent="0.25">
      <c r="A22" s="15" t="s">
        <v>124</v>
      </c>
      <c r="B22" s="16" t="s">
        <v>51</v>
      </c>
      <c r="C22" s="17" t="s">
        <v>125</v>
      </c>
      <c r="D22" s="17" t="s">
        <v>117</v>
      </c>
      <c r="E22" s="17" t="s">
        <v>43</v>
      </c>
      <c r="F22" s="16" t="s">
        <v>1</v>
      </c>
      <c r="G22" s="17" t="s">
        <v>1</v>
      </c>
      <c r="H22" t="s">
        <v>126</v>
      </c>
      <c r="I22" t="str">
        <f>IF(Chercher!$Z$1="","",IF(Chercher!$Z$3,IF(LEFT($J22,LEN(Chercher!$Z$2))=Chercher!$Z$2,ROW(),""),IF(AND(ISNUMBER(SEARCH(Chercher!$Z$4,$H22)),OR(Chercher!$Z$5="",ISNUMBER(SEARCH(Chercher!$Z$5,$H22))),OR(Chercher!$Z$6="",ISNUMBER(SEARCH(Chercher!$Z$6,$H22)))),ROW(),"")))</f>
        <v/>
      </c>
      <c r="J22" t="s">
        <v>127</v>
      </c>
    </row>
    <row r="23" spans="1:10" x14ac:dyDescent="0.25">
      <c r="A23" s="15" t="s">
        <v>128</v>
      </c>
      <c r="B23" s="16" t="s">
        <v>40</v>
      </c>
      <c r="C23" s="17" t="s">
        <v>129</v>
      </c>
      <c r="D23" s="17" t="s">
        <v>117</v>
      </c>
      <c r="E23" s="17" t="s">
        <v>43</v>
      </c>
      <c r="F23" s="16" t="s">
        <v>1</v>
      </c>
      <c r="G23" s="17" t="s">
        <v>1</v>
      </c>
      <c r="H23" t="s">
        <v>130</v>
      </c>
      <c r="I23" t="str">
        <f>IF(Chercher!$Z$1="","",IF(Chercher!$Z$3,IF(LEFT($J23,LEN(Chercher!$Z$2))=Chercher!$Z$2,ROW(),""),IF(AND(ISNUMBER(SEARCH(Chercher!$Z$4,$H23)),OR(Chercher!$Z$5="",ISNUMBER(SEARCH(Chercher!$Z$5,$H23))),OR(Chercher!$Z$6="",ISNUMBER(SEARCH(Chercher!$Z$6,$H23)))),ROW(),"")))</f>
        <v/>
      </c>
      <c r="J23" t="s">
        <v>131</v>
      </c>
    </row>
    <row r="24" spans="1:10" x14ac:dyDescent="0.25">
      <c r="A24" s="15" t="s">
        <v>132</v>
      </c>
      <c r="B24" s="16" t="s">
        <v>40</v>
      </c>
      <c r="C24" s="17" t="s">
        <v>133</v>
      </c>
      <c r="D24" s="17" t="s">
        <v>117</v>
      </c>
      <c r="E24" s="17" t="s">
        <v>43</v>
      </c>
      <c r="F24" s="16" t="s">
        <v>1</v>
      </c>
      <c r="G24" s="17" t="s">
        <v>1</v>
      </c>
      <c r="H24" t="s">
        <v>134</v>
      </c>
      <c r="I24" t="str">
        <f>IF(Chercher!$Z$1="","",IF(Chercher!$Z$3,IF(LEFT($J24,LEN(Chercher!$Z$2))=Chercher!$Z$2,ROW(),""),IF(AND(ISNUMBER(SEARCH(Chercher!$Z$4,$H24)),OR(Chercher!$Z$5="",ISNUMBER(SEARCH(Chercher!$Z$5,$H24))),OR(Chercher!$Z$6="",ISNUMBER(SEARCH(Chercher!$Z$6,$H24)))),ROW(),"")))</f>
        <v/>
      </c>
      <c r="J24" t="s">
        <v>135</v>
      </c>
    </row>
    <row r="25" spans="1:10" x14ac:dyDescent="0.25">
      <c r="A25" s="15" t="s">
        <v>136</v>
      </c>
      <c r="B25" s="16" t="s">
        <v>40</v>
      </c>
      <c r="C25" s="17" t="s">
        <v>81</v>
      </c>
      <c r="D25" s="17" t="s">
        <v>117</v>
      </c>
      <c r="E25" s="17" t="s">
        <v>43</v>
      </c>
      <c r="F25" s="16" t="s">
        <v>1</v>
      </c>
      <c r="G25" s="17" t="s">
        <v>1</v>
      </c>
      <c r="H25" t="s">
        <v>82</v>
      </c>
      <c r="I25" t="str">
        <f>IF(Chercher!$Z$1="","",IF(Chercher!$Z$3,IF(LEFT($J25,LEN(Chercher!$Z$2))=Chercher!$Z$2,ROW(),""),IF(AND(ISNUMBER(SEARCH(Chercher!$Z$4,$H25)),OR(Chercher!$Z$5="",ISNUMBER(SEARCH(Chercher!$Z$5,$H25))),OR(Chercher!$Z$6="",ISNUMBER(SEARCH(Chercher!$Z$6,$H25)))),ROW(),"")))</f>
        <v/>
      </c>
      <c r="J25" t="s">
        <v>137</v>
      </c>
    </row>
    <row r="26" spans="1:10" x14ac:dyDescent="0.25">
      <c r="A26" s="15" t="s">
        <v>138</v>
      </c>
      <c r="B26" s="16" t="s">
        <v>40</v>
      </c>
      <c r="C26" s="17" t="s">
        <v>139</v>
      </c>
      <c r="D26" s="17" t="s">
        <v>140</v>
      </c>
      <c r="E26" s="17" t="s">
        <v>141</v>
      </c>
      <c r="F26" s="16" t="s">
        <v>1</v>
      </c>
      <c r="G26" s="17" t="s">
        <v>1</v>
      </c>
      <c r="H26" t="s">
        <v>139</v>
      </c>
      <c r="I26" t="str">
        <f>IF(Chercher!$Z$1="","",IF(Chercher!$Z$3,IF(LEFT($J26,LEN(Chercher!$Z$2))=Chercher!$Z$2,ROW(),""),IF(AND(ISNUMBER(SEARCH(Chercher!$Z$4,$H26)),OR(Chercher!$Z$5="",ISNUMBER(SEARCH(Chercher!$Z$5,$H26))),OR(Chercher!$Z$6="",ISNUMBER(SEARCH(Chercher!$Z$6,$H26)))),ROW(),"")))</f>
        <v/>
      </c>
      <c r="J26" t="s">
        <v>142</v>
      </c>
    </row>
    <row r="27" spans="1:10" x14ac:dyDescent="0.25">
      <c r="A27" s="15" t="s">
        <v>143</v>
      </c>
      <c r="B27" s="16" t="s">
        <v>40</v>
      </c>
      <c r="C27" s="17" t="s">
        <v>144</v>
      </c>
      <c r="D27" s="17" t="s">
        <v>140</v>
      </c>
      <c r="E27" s="17" t="s">
        <v>141</v>
      </c>
      <c r="F27" s="16" t="s">
        <v>1</v>
      </c>
      <c r="G27" s="17" t="s">
        <v>1</v>
      </c>
      <c r="H27" t="s">
        <v>145</v>
      </c>
      <c r="I27" t="str">
        <f>IF(Chercher!$Z$1="","",IF(Chercher!$Z$3,IF(LEFT($J27,LEN(Chercher!$Z$2))=Chercher!$Z$2,ROW(),""),IF(AND(ISNUMBER(SEARCH(Chercher!$Z$4,$H27)),OR(Chercher!$Z$5="",ISNUMBER(SEARCH(Chercher!$Z$5,$H27))),OR(Chercher!$Z$6="",ISNUMBER(SEARCH(Chercher!$Z$6,$H27)))),ROW(),"")))</f>
        <v/>
      </c>
      <c r="J27" t="s">
        <v>146</v>
      </c>
    </row>
    <row r="28" spans="1:10" x14ac:dyDescent="0.25">
      <c r="A28" s="15" t="s">
        <v>147</v>
      </c>
      <c r="B28" s="16" t="s">
        <v>40</v>
      </c>
      <c r="C28" s="17" t="s">
        <v>148</v>
      </c>
      <c r="D28" s="17" t="s">
        <v>140</v>
      </c>
      <c r="E28" s="17" t="s">
        <v>141</v>
      </c>
      <c r="F28" s="16" t="s">
        <v>1</v>
      </c>
      <c r="G28" s="17" t="s">
        <v>1</v>
      </c>
      <c r="H28" t="s">
        <v>149</v>
      </c>
      <c r="I28" t="str">
        <f>IF(Chercher!$Z$1="","",IF(Chercher!$Z$3,IF(LEFT($J28,LEN(Chercher!$Z$2))=Chercher!$Z$2,ROW(),""),IF(AND(ISNUMBER(SEARCH(Chercher!$Z$4,$H28)),OR(Chercher!$Z$5="",ISNUMBER(SEARCH(Chercher!$Z$5,$H28))),OR(Chercher!$Z$6="",ISNUMBER(SEARCH(Chercher!$Z$6,$H28)))),ROW(),"")))</f>
        <v/>
      </c>
      <c r="J28" t="s">
        <v>150</v>
      </c>
    </row>
    <row r="29" spans="1:10" x14ac:dyDescent="0.25">
      <c r="A29" s="15" t="s">
        <v>151</v>
      </c>
      <c r="B29" s="16" t="s">
        <v>40</v>
      </c>
      <c r="C29" s="17" t="s">
        <v>152</v>
      </c>
      <c r="D29" s="17" t="s">
        <v>140</v>
      </c>
      <c r="E29" s="17" t="s">
        <v>141</v>
      </c>
      <c r="F29" s="16" t="s">
        <v>1</v>
      </c>
      <c r="G29" s="17" t="s">
        <v>1</v>
      </c>
      <c r="H29" t="s">
        <v>153</v>
      </c>
      <c r="I29" t="str">
        <f>IF(Chercher!$Z$1="","",IF(Chercher!$Z$3,IF(LEFT($J29,LEN(Chercher!$Z$2))=Chercher!$Z$2,ROW(),""),IF(AND(ISNUMBER(SEARCH(Chercher!$Z$4,$H29)),OR(Chercher!$Z$5="",ISNUMBER(SEARCH(Chercher!$Z$5,$H29))),OR(Chercher!$Z$6="",ISNUMBER(SEARCH(Chercher!$Z$6,$H29)))),ROW(),"")))</f>
        <v/>
      </c>
      <c r="J29" t="s">
        <v>154</v>
      </c>
    </row>
    <row r="30" spans="1:10" x14ac:dyDescent="0.25">
      <c r="A30" s="15" t="s">
        <v>155</v>
      </c>
      <c r="B30" s="16" t="s">
        <v>40</v>
      </c>
      <c r="C30" s="17" t="s">
        <v>156</v>
      </c>
      <c r="D30" s="17" t="s">
        <v>140</v>
      </c>
      <c r="E30" s="17" t="s">
        <v>141</v>
      </c>
      <c r="F30" s="16" t="s">
        <v>1</v>
      </c>
      <c r="G30" s="17" t="s">
        <v>1</v>
      </c>
      <c r="H30" t="s">
        <v>157</v>
      </c>
      <c r="I30" t="str">
        <f>IF(Chercher!$Z$1="","",IF(Chercher!$Z$3,IF(LEFT($J30,LEN(Chercher!$Z$2))=Chercher!$Z$2,ROW(),""),IF(AND(ISNUMBER(SEARCH(Chercher!$Z$4,$H30)),OR(Chercher!$Z$5="",ISNUMBER(SEARCH(Chercher!$Z$5,$H30))),OR(Chercher!$Z$6="",ISNUMBER(SEARCH(Chercher!$Z$6,$H30)))),ROW(),"")))</f>
        <v/>
      </c>
      <c r="J30" t="s">
        <v>158</v>
      </c>
    </row>
    <row r="31" spans="1:10" x14ac:dyDescent="0.25">
      <c r="A31" s="15" t="s">
        <v>159</v>
      </c>
      <c r="B31" s="16" t="s">
        <v>40</v>
      </c>
      <c r="C31" s="17" t="s">
        <v>160</v>
      </c>
      <c r="D31" s="17" t="s">
        <v>140</v>
      </c>
      <c r="E31" s="17" t="s">
        <v>141</v>
      </c>
      <c r="F31" s="16" t="s">
        <v>1</v>
      </c>
      <c r="G31" s="17" t="s">
        <v>1</v>
      </c>
      <c r="H31" t="s">
        <v>161</v>
      </c>
      <c r="I31" t="str">
        <f>IF(Chercher!$Z$1="","",IF(Chercher!$Z$3,IF(LEFT($J31,LEN(Chercher!$Z$2))=Chercher!$Z$2,ROW(),""),IF(AND(ISNUMBER(SEARCH(Chercher!$Z$4,$H31)),OR(Chercher!$Z$5="",ISNUMBER(SEARCH(Chercher!$Z$5,$H31))),OR(Chercher!$Z$6="",ISNUMBER(SEARCH(Chercher!$Z$6,$H31)))),ROW(),"")))</f>
        <v/>
      </c>
      <c r="J31" t="s">
        <v>162</v>
      </c>
    </row>
    <row r="32" spans="1:10" x14ac:dyDescent="0.25">
      <c r="A32" s="15" t="s">
        <v>163</v>
      </c>
      <c r="B32" s="16" t="s">
        <v>51</v>
      </c>
      <c r="C32" s="17" t="s">
        <v>164</v>
      </c>
      <c r="D32" s="17" t="s">
        <v>140</v>
      </c>
      <c r="E32" s="17" t="s">
        <v>141</v>
      </c>
      <c r="F32" s="16" t="s">
        <v>1</v>
      </c>
      <c r="G32" s="17" t="s">
        <v>1</v>
      </c>
      <c r="H32" t="s">
        <v>165</v>
      </c>
      <c r="I32" t="str">
        <f>IF(Chercher!$Z$1="","",IF(Chercher!$Z$3,IF(LEFT($J32,LEN(Chercher!$Z$2))=Chercher!$Z$2,ROW(),""),IF(AND(ISNUMBER(SEARCH(Chercher!$Z$4,$H32)),OR(Chercher!$Z$5="",ISNUMBER(SEARCH(Chercher!$Z$5,$H32))),OR(Chercher!$Z$6="",ISNUMBER(SEARCH(Chercher!$Z$6,$H32)))),ROW(),"")))</f>
        <v/>
      </c>
      <c r="J32" t="s">
        <v>166</v>
      </c>
    </row>
    <row r="33" spans="1:10" x14ac:dyDescent="0.25">
      <c r="A33" s="15" t="s">
        <v>167</v>
      </c>
      <c r="B33" s="16" t="s">
        <v>40</v>
      </c>
      <c r="C33" s="17" t="s">
        <v>168</v>
      </c>
      <c r="D33" s="17" t="s">
        <v>140</v>
      </c>
      <c r="E33" s="17" t="s">
        <v>141</v>
      </c>
      <c r="F33" s="16" t="s">
        <v>1</v>
      </c>
      <c r="G33" s="17" t="s">
        <v>1</v>
      </c>
      <c r="H33" t="s">
        <v>169</v>
      </c>
      <c r="I33" t="str">
        <f>IF(Chercher!$Z$1="","",IF(Chercher!$Z$3,IF(LEFT($J33,LEN(Chercher!$Z$2))=Chercher!$Z$2,ROW(),""),IF(AND(ISNUMBER(SEARCH(Chercher!$Z$4,$H33)),OR(Chercher!$Z$5="",ISNUMBER(SEARCH(Chercher!$Z$5,$H33))),OR(Chercher!$Z$6="",ISNUMBER(SEARCH(Chercher!$Z$6,$H33)))),ROW(),"")))</f>
        <v/>
      </c>
      <c r="J33" t="s">
        <v>170</v>
      </c>
    </row>
    <row r="34" spans="1:10" x14ac:dyDescent="0.25">
      <c r="A34" s="15" t="s">
        <v>171</v>
      </c>
      <c r="B34" s="16" t="s">
        <v>40</v>
      </c>
      <c r="C34" s="17" t="s">
        <v>172</v>
      </c>
      <c r="D34" s="17" t="s">
        <v>140</v>
      </c>
      <c r="E34" s="17" t="s">
        <v>141</v>
      </c>
      <c r="F34" s="16" t="s">
        <v>1</v>
      </c>
      <c r="G34" s="17" t="s">
        <v>1</v>
      </c>
      <c r="H34" t="s">
        <v>173</v>
      </c>
      <c r="I34" t="str">
        <f>IF(Chercher!$Z$1="","",IF(Chercher!$Z$3,IF(LEFT($J34,LEN(Chercher!$Z$2))=Chercher!$Z$2,ROW(),""),IF(AND(ISNUMBER(SEARCH(Chercher!$Z$4,$H34)),OR(Chercher!$Z$5="",ISNUMBER(SEARCH(Chercher!$Z$5,$H34))),OR(Chercher!$Z$6="",ISNUMBER(SEARCH(Chercher!$Z$6,$H34)))),ROW(),"")))</f>
        <v/>
      </c>
      <c r="J34" t="s">
        <v>174</v>
      </c>
    </row>
    <row r="35" spans="1:10" x14ac:dyDescent="0.25">
      <c r="A35" s="15" t="s">
        <v>175</v>
      </c>
      <c r="B35" s="16" t="s">
        <v>40</v>
      </c>
      <c r="C35" s="17" t="s">
        <v>81</v>
      </c>
      <c r="D35" s="17" t="s">
        <v>140</v>
      </c>
      <c r="E35" s="17" t="s">
        <v>141</v>
      </c>
      <c r="F35" s="16" t="s">
        <v>1</v>
      </c>
      <c r="G35" s="17" t="s">
        <v>1</v>
      </c>
      <c r="H35" t="s">
        <v>82</v>
      </c>
      <c r="I35" t="str">
        <f>IF(Chercher!$Z$1="","",IF(Chercher!$Z$3,IF(LEFT($J35,LEN(Chercher!$Z$2))=Chercher!$Z$2,ROW(),""),IF(AND(ISNUMBER(SEARCH(Chercher!$Z$4,$H35)),OR(Chercher!$Z$5="",ISNUMBER(SEARCH(Chercher!$Z$5,$H35))),OR(Chercher!$Z$6="",ISNUMBER(SEARCH(Chercher!$Z$6,$H35)))),ROW(),"")))</f>
        <v/>
      </c>
      <c r="J35" t="s">
        <v>176</v>
      </c>
    </row>
    <row r="36" spans="1:10" x14ac:dyDescent="0.25">
      <c r="A36" s="15" t="s">
        <v>177</v>
      </c>
      <c r="B36" s="16" t="s">
        <v>40</v>
      </c>
      <c r="C36" s="17" t="s">
        <v>139</v>
      </c>
      <c r="D36" s="17" t="s">
        <v>178</v>
      </c>
      <c r="E36" s="17" t="s">
        <v>141</v>
      </c>
      <c r="F36" s="16" t="s">
        <v>1</v>
      </c>
      <c r="G36" s="17" t="s">
        <v>1</v>
      </c>
      <c r="H36" t="s">
        <v>139</v>
      </c>
      <c r="I36" t="str">
        <f>IF(Chercher!$Z$1="","",IF(Chercher!$Z$3,IF(LEFT($J36,LEN(Chercher!$Z$2))=Chercher!$Z$2,ROW(),""),IF(AND(ISNUMBER(SEARCH(Chercher!$Z$4,$H36)),OR(Chercher!$Z$5="",ISNUMBER(SEARCH(Chercher!$Z$5,$H36))),OR(Chercher!$Z$6="",ISNUMBER(SEARCH(Chercher!$Z$6,$H36)))),ROW(),"")))</f>
        <v/>
      </c>
      <c r="J36" t="s">
        <v>179</v>
      </c>
    </row>
    <row r="37" spans="1:10" x14ac:dyDescent="0.25">
      <c r="A37" s="15" t="s">
        <v>180</v>
      </c>
      <c r="B37" s="16" t="s">
        <v>40</v>
      </c>
      <c r="C37" s="17" t="s">
        <v>144</v>
      </c>
      <c r="D37" s="17" t="s">
        <v>178</v>
      </c>
      <c r="E37" s="17" t="s">
        <v>141</v>
      </c>
      <c r="F37" s="16" t="s">
        <v>1</v>
      </c>
      <c r="G37" s="17" t="s">
        <v>1</v>
      </c>
      <c r="H37" t="s">
        <v>145</v>
      </c>
      <c r="I37" t="str">
        <f>IF(Chercher!$Z$1="","",IF(Chercher!$Z$3,IF(LEFT($J37,LEN(Chercher!$Z$2))=Chercher!$Z$2,ROW(),""),IF(AND(ISNUMBER(SEARCH(Chercher!$Z$4,$H37)),OR(Chercher!$Z$5="",ISNUMBER(SEARCH(Chercher!$Z$5,$H37))),OR(Chercher!$Z$6="",ISNUMBER(SEARCH(Chercher!$Z$6,$H37)))),ROW(),"")))</f>
        <v/>
      </c>
      <c r="J37" t="s">
        <v>181</v>
      </c>
    </row>
    <row r="38" spans="1:10" x14ac:dyDescent="0.25">
      <c r="A38" s="15" t="s">
        <v>182</v>
      </c>
      <c r="B38" s="16" t="s">
        <v>40</v>
      </c>
      <c r="C38" s="17" t="s">
        <v>183</v>
      </c>
      <c r="D38" s="17" t="s">
        <v>178</v>
      </c>
      <c r="E38" s="17" t="s">
        <v>141</v>
      </c>
      <c r="F38" s="16" t="s">
        <v>1</v>
      </c>
      <c r="G38" s="17" t="s">
        <v>1</v>
      </c>
      <c r="H38" t="s">
        <v>184</v>
      </c>
      <c r="I38" t="str">
        <f>IF(Chercher!$Z$1="","",IF(Chercher!$Z$3,IF(LEFT($J38,LEN(Chercher!$Z$2))=Chercher!$Z$2,ROW(),""),IF(AND(ISNUMBER(SEARCH(Chercher!$Z$4,$H38)),OR(Chercher!$Z$5="",ISNUMBER(SEARCH(Chercher!$Z$5,$H38))),OR(Chercher!$Z$6="",ISNUMBER(SEARCH(Chercher!$Z$6,$H38)))),ROW(),"")))</f>
        <v/>
      </c>
      <c r="J38" t="s">
        <v>185</v>
      </c>
    </row>
    <row r="39" spans="1:10" x14ac:dyDescent="0.25">
      <c r="A39" s="15" t="s">
        <v>186</v>
      </c>
      <c r="B39" s="16" t="s">
        <v>40</v>
      </c>
      <c r="C39" s="17" t="s">
        <v>187</v>
      </c>
      <c r="D39" s="17" t="s">
        <v>178</v>
      </c>
      <c r="E39" s="17" t="s">
        <v>141</v>
      </c>
      <c r="F39" s="16" t="s">
        <v>1</v>
      </c>
      <c r="G39" s="17" t="s">
        <v>1</v>
      </c>
      <c r="H39" t="s">
        <v>187</v>
      </c>
      <c r="I39" t="str">
        <f>IF(Chercher!$Z$1="","",IF(Chercher!$Z$3,IF(LEFT($J39,LEN(Chercher!$Z$2))=Chercher!$Z$2,ROW(),""),IF(AND(ISNUMBER(SEARCH(Chercher!$Z$4,$H39)),OR(Chercher!$Z$5="",ISNUMBER(SEARCH(Chercher!$Z$5,$H39))),OR(Chercher!$Z$6="",ISNUMBER(SEARCH(Chercher!$Z$6,$H39)))),ROW(),"")))</f>
        <v/>
      </c>
      <c r="J39" t="s">
        <v>188</v>
      </c>
    </row>
    <row r="40" spans="1:10" x14ac:dyDescent="0.25">
      <c r="A40" s="15" t="s">
        <v>189</v>
      </c>
      <c r="B40" s="16" t="s">
        <v>40</v>
      </c>
      <c r="C40" s="17" t="s">
        <v>81</v>
      </c>
      <c r="D40" s="17" t="s">
        <v>178</v>
      </c>
      <c r="E40" s="17" t="s">
        <v>141</v>
      </c>
      <c r="F40" s="16" t="s">
        <v>1</v>
      </c>
      <c r="G40" s="17" t="s">
        <v>1</v>
      </c>
      <c r="H40" t="s">
        <v>82</v>
      </c>
      <c r="I40" t="str">
        <f>IF(Chercher!$Z$1="","",IF(Chercher!$Z$3,IF(LEFT($J40,LEN(Chercher!$Z$2))=Chercher!$Z$2,ROW(),""),IF(AND(ISNUMBER(SEARCH(Chercher!$Z$4,$H40)),OR(Chercher!$Z$5="",ISNUMBER(SEARCH(Chercher!$Z$5,$H40))),OR(Chercher!$Z$6="",ISNUMBER(SEARCH(Chercher!$Z$6,$H40)))),ROW(),"")))</f>
        <v/>
      </c>
      <c r="J40" t="s">
        <v>190</v>
      </c>
    </row>
    <row r="41" spans="1:10" x14ac:dyDescent="0.25">
      <c r="A41" s="15" t="s">
        <v>191</v>
      </c>
      <c r="B41" s="16" t="s">
        <v>40</v>
      </c>
      <c r="C41" s="17" t="s">
        <v>192</v>
      </c>
      <c r="D41" s="17" t="s">
        <v>193</v>
      </c>
      <c r="E41" s="17" t="s">
        <v>141</v>
      </c>
      <c r="F41" s="16" t="s">
        <v>1</v>
      </c>
      <c r="G41" s="17" t="s">
        <v>1</v>
      </c>
      <c r="H41" t="s">
        <v>194</v>
      </c>
      <c r="I41" t="str">
        <f>IF(Chercher!$Z$1="","",IF(Chercher!$Z$3,IF(LEFT($J41,LEN(Chercher!$Z$2))=Chercher!$Z$2,ROW(),""),IF(AND(ISNUMBER(SEARCH(Chercher!$Z$4,$H41)),OR(Chercher!$Z$5="",ISNUMBER(SEARCH(Chercher!$Z$5,$H41))),OR(Chercher!$Z$6="",ISNUMBER(SEARCH(Chercher!$Z$6,$H41)))),ROW(),"")))</f>
        <v/>
      </c>
      <c r="J41" t="s">
        <v>195</v>
      </c>
    </row>
    <row r="42" spans="1:10" x14ac:dyDescent="0.25">
      <c r="A42" s="15" t="s">
        <v>196</v>
      </c>
      <c r="B42" s="16" t="s">
        <v>40</v>
      </c>
      <c r="C42" s="17" t="s">
        <v>197</v>
      </c>
      <c r="D42" s="17" t="s">
        <v>193</v>
      </c>
      <c r="E42" s="17" t="s">
        <v>141</v>
      </c>
      <c r="F42" s="16" t="s">
        <v>1</v>
      </c>
      <c r="G42" s="17" t="s">
        <v>1</v>
      </c>
      <c r="H42" t="s">
        <v>198</v>
      </c>
      <c r="I42" t="str">
        <f>IF(Chercher!$Z$1="","",IF(Chercher!$Z$3,IF(LEFT($J42,LEN(Chercher!$Z$2))=Chercher!$Z$2,ROW(),""),IF(AND(ISNUMBER(SEARCH(Chercher!$Z$4,$H42)),OR(Chercher!$Z$5="",ISNUMBER(SEARCH(Chercher!$Z$5,$H42))),OR(Chercher!$Z$6="",ISNUMBER(SEARCH(Chercher!$Z$6,$H42)))),ROW(),"")))</f>
        <v/>
      </c>
      <c r="J42" t="s">
        <v>199</v>
      </c>
    </row>
    <row r="43" spans="1:10" x14ac:dyDescent="0.25">
      <c r="A43" s="15" t="s">
        <v>200</v>
      </c>
      <c r="B43" s="16" t="s">
        <v>40</v>
      </c>
      <c r="C43" s="17" t="s">
        <v>201</v>
      </c>
      <c r="D43" s="17" t="s">
        <v>193</v>
      </c>
      <c r="E43" s="17" t="s">
        <v>141</v>
      </c>
      <c r="F43" s="16" t="s">
        <v>1</v>
      </c>
      <c r="G43" s="17" t="s">
        <v>1</v>
      </c>
      <c r="H43" t="s">
        <v>202</v>
      </c>
      <c r="I43" t="str">
        <f>IF(Chercher!$Z$1="","",IF(Chercher!$Z$3,IF(LEFT($J43,LEN(Chercher!$Z$2))=Chercher!$Z$2,ROW(),""),IF(AND(ISNUMBER(SEARCH(Chercher!$Z$4,$H43)),OR(Chercher!$Z$5="",ISNUMBER(SEARCH(Chercher!$Z$5,$H43))),OR(Chercher!$Z$6="",ISNUMBER(SEARCH(Chercher!$Z$6,$H43)))),ROW(),"")))</f>
        <v/>
      </c>
      <c r="J43" t="s">
        <v>203</v>
      </c>
    </row>
    <row r="44" spans="1:10" x14ac:dyDescent="0.25">
      <c r="A44" s="15" t="s">
        <v>204</v>
      </c>
      <c r="B44" s="16" t="s">
        <v>40</v>
      </c>
      <c r="C44" s="17" t="s">
        <v>183</v>
      </c>
      <c r="D44" s="17" t="s">
        <v>193</v>
      </c>
      <c r="E44" s="17" t="s">
        <v>141</v>
      </c>
      <c r="F44" s="16" t="s">
        <v>1</v>
      </c>
      <c r="G44" s="17" t="s">
        <v>1</v>
      </c>
      <c r="H44" t="s">
        <v>184</v>
      </c>
      <c r="I44" t="str">
        <f>IF(Chercher!$Z$1="","",IF(Chercher!$Z$3,IF(LEFT($J44,LEN(Chercher!$Z$2))=Chercher!$Z$2,ROW(),""),IF(AND(ISNUMBER(SEARCH(Chercher!$Z$4,$H44)),OR(Chercher!$Z$5="",ISNUMBER(SEARCH(Chercher!$Z$5,$H44))),OR(Chercher!$Z$6="",ISNUMBER(SEARCH(Chercher!$Z$6,$H44)))),ROW(),"")))</f>
        <v/>
      </c>
      <c r="J44" t="s">
        <v>205</v>
      </c>
    </row>
    <row r="45" spans="1:10" x14ac:dyDescent="0.25">
      <c r="A45" s="15" t="s">
        <v>206</v>
      </c>
      <c r="B45" s="16" t="s">
        <v>40</v>
      </c>
      <c r="C45" s="17" t="s">
        <v>187</v>
      </c>
      <c r="D45" s="17" t="s">
        <v>193</v>
      </c>
      <c r="E45" s="17" t="s">
        <v>141</v>
      </c>
      <c r="F45" s="16" t="s">
        <v>1</v>
      </c>
      <c r="G45" s="17" t="s">
        <v>1</v>
      </c>
      <c r="H45" t="s">
        <v>187</v>
      </c>
      <c r="I45" t="str">
        <f>IF(Chercher!$Z$1="","",IF(Chercher!$Z$3,IF(LEFT($J45,LEN(Chercher!$Z$2))=Chercher!$Z$2,ROW(),""),IF(AND(ISNUMBER(SEARCH(Chercher!$Z$4,$H45)),OR(Chercher!$Z$5="",ISNUMBER(SEARCH(Chercher!$Z$5,$H45))),OR(Chercher!$Z$6="",ISNUMBER(SEARCH(Chercher!$Z$6,$H45)))),ROW(),"")))</f>
        <v/>
      </c>
      <c r="J45" t="s">
        <v>207</v>
      </c>
    </row>
    <row r="46" spans="1:10" x14ac:dyDescent="0.25">
      <c r="A46" s="15" t="s">
        <v>208</v>
      </c>
      <c r="B46" s="16" t="s">
        <v>40</v>
      </c>
      <c r="C46" s="17" t="s">
        <v>81</v>
      </c>
      <c r="D46" s="17" t="s">
        <v>193</v>
      </c>
      <c r="E46" s="17" t="s">
        <v>141</v>
      </c>
      <c r="F46" s="16" t="s">
        <v>1</v>
      </c>
      <c r="G46" s="17" t="s">
        <v>1</v>
      </c>
      <c r="H46" t="s">
        <v>82</v>
      </c>
      <c r="I46" t="str">
        <f>IF(Chercher!$Z$1="","",IF(Chercher!$Z$3,IF(LEFT($J46,LEN(Chercher!$Z$2))=Chercher!$Z$2,ROW(),""),IF(AND(ISNUMBER(SEARCH(Chercher!$Z$4,$H46)),OR(Chercher!$Z$5="",ISNUMBER(SEARCH(Chercher!$Z$5,$H46))),OR(Chercher!$Z$6="",ISNUMBER(SEARCH(Chercher!$Z$6,$H46)))),ROW(),"")))</f>
        <v/>
      </c>
      <c r="J46" t="s">
        <v>209</v>
      </c>
    </row>
    <row r="47" spans="1:10" x14ac:dyDescent="0.25">
      <c r="A47" s="15" t="s">
        <v>210</v>
      </c>
      <c r="B47" s="16" t="s">
        <v>40</v>
      </c>
      <c r="C47" s="17" t="s">
        <v>211</v>
      </c>
      <c r="D47" s="17" t="s">
        <v>212</v>
      </c>
      <c r="E47" s="17" t="s">
        <v>141</v>
      </c>
      <c r="F47" s="16" t="s">
        <v>1</v>
      </c>
      <c r="G47" s="17" t="s">
        <v>1</v>
      </c>
      <c r="H47" t="s">
        <v>211</v>
      </c>
      <c r="I47" t="str">
        <f>IF(Chercher!$Z$1="","",IF(Chercher!$Z$3,IF(LEFT($J47,LEN(Chercher!$Z$2))=Chercher!$Z$2,ROW(),""),IF(AND(ISNUMBER(SEARCH(Chercher!$Z$4,$H47)),OR(Chercher!$Z$5="",ISNUMBER(SEARCH(Chercher!$Z$5,$H47))),OR(Chercher!$Z$6="",ISNUMBER(SEARCH(Chercher!$Z$6,$H47)))),ROW(),"")))</f>
        <v/>
      </c>
      <c r="J47" t="s">
        <v>213</v>
      </c>
    </row>
    <row r="48" spans="1:10" x14ac:dyDescent="0.25">
      <c r="A48" s="15" t="s">
        <v>214</v>
      </c>
      <c r="B48" s="16" t="s">
        <v>40</v>
      </c>
      <c r="C48" s="17" t="s">
        <v>215</v>
      </c>
      <c r="D48" s="17" t="s">
        <v>212</v>
      </c>
      <c r="E48" s="17" t="s">
        <v>141</v>
      </c>
      <c r="F48" s="16" t="s">
        <v>1</v>
      </c>
      <c r="G48" s="17" t="s">
        <v>1</v>
      </c>
      <c r="H48" t="s">
        <v>216</v>
      </c>
      <c r="I48" t="str">
        <f>IF(Chercher!$Z$1="","",IF(Chercher!$Z$3,IF(LEFT($J48,LEN(Chercher!$Z$2))=Chercher!$Z$2,ROW(),""),IF(AND(ISNUMBER(SEARCH(Chercher!$Z$4,$H48)),OR(Chercher!$Z$5="",ISNUMBER(SEARCH(Chercher!$Z$5,$H48))),OR(Chercher!$Z$6="",ISNUMBER(SEARCH(Chercher!$Z$6,$H48)))),ROW(),"")))</f>
        <v/>
      </c>
      <c r="J48" t="s">
        <v>217</v>
      </c>
    </row>
    <row r="49" spans="1:10" x14ac:dyDescent="0.25">
      <c r="A49" s="15" t="s">
        <v>218</v>
      </c>
      <c r="B49" s="16" t="s">
        <v>40</v>
      </c>
      <c r="C49" s="17" t="s">
        <v>187</v>
      </c>
      <c r="D49" s="17" t="s">
        <v>212</v>
      </c>
      <c r="E49" s="17" t="s">
        <v>141</v>
      </c>
      <c r="F49" s="16" t="s">
        <v>1</v>
      </c>
      <c r="G49" s="17" t="s">
        <v>1</v>
      </c>
      <c r="H49" t="s">
        <v>187</v>
      </c>
      <c r="I49" t="str">
        <f>IF(Chercher!$Z$1="","",IF(Chercher!$Z$3,IF(LEFT($J49,LEN(Chercher!$Z$2))=Chercher!$Z$2,ROW(),""),IF(AND(ISNUMBER(SEARCH(Chercher!$Z$4,$H49)),OR(Chercher!$Z$5="",ISNUMBER(SEARCH(Chercher!$Z$5,$H49))),OR(Chercher!$Z$6="",ISNUMBER(SEARCH(Chercher!$Z$6,$H49)))),ROW(),"")))</f>
        <v/>
      </c>
      <c r="J49" t="s">
        <v>219</v>
      </c>
    </row>
    <row r="50" spans="1:10" x14ac:dyDescent="0.25">
      <c r="A50" s="15" t="s">
        <v>220</v>
      </c>
      <c r="B50" s="16" t="s">
        <v>40</v>
      </c>
      <c r="C50" s="17" t="s">
        <v>81</v>
      </c>
      <c r="D50" s="17" t="s">
        <v>212</v>
      </c>
      <c r="E50" s="17" t="s">
        <v>141</v>
      </c>
      <c r="F50" s="16" t="s">
        <v>1</v>
      </c>
      <c r="G50" s="17" t="s">
        <v>1</v>
      </c>
      <c r="H50" t="s">
        <v>82</v>
      </c>
      <c r="I50" t="str">
        <f>IF(Chercher!$Z$1="","",IF(Chercher!$Z$3,IF(LEFT($J50,LEN(Chercher!$Z$2))=Chercher!$Z$2,ROW(),""),IF(AND(ISNUMBER(SEARCH(Chercher!$Z$4,$H50)),OR(Chercher!$Z$5="",ISNUMBER(SEARCH(Chercher!$Z$5,$H50))),OR(Chercher!$Z$6="",ISNUMBER(SEARCH(Chercher!$Z$6,$H50)))),ROW(),"")))</f>
        <v/>
      </c>
      <c r="J50" t="s">
        <v>221</v>
      </c>
    </row>
    <row r="51" spans="1:10" x14ac:dyDescent="0.25">
      <c r="A51" s="15" t="s">
        <v>222</v>
      </c>
      <c r="B51" s="16" t="s">
        <v>40</v>
      </c>
      <c r="C51" s="17" t="s">
        <v>183</v>
      </c>
      <c r="D51" s="17" t="s">
        <v>223</v>
      </c>
      <c r="E51" s="17" t="s">
        <v>141</v>
      </c>
      <c r="F51" s="16" t="s">
        <v>1</v>
      </c>
      <c r="G51" s="17" t="s">
        <v>1</v>
      </c>
      <c r="H51" t="s">
        <v>184</v>
      </c>
      <c r="I51" t="str">
        <f>IF(Chercher!$Z$1="","",IF(Chercher!$Z$3,IF(LEFT($J51,LEN(Chercher!$Z$2))=Chercher!$Z$2,ROW(),""),IF(AND(ISNUMBER(SEARCH(Chercher!$Z$4,$H51)),OR(Chercher!$Z$5="",ISNUMBER(SEARCH(Chercher!$Z$5,$H51))),OR(Chercher!$Z$6="",ISNUMBER(SEARCH(Chercher!$Z$6,$H51)))),ROW(),"")))</f>
        <v/>
      </c>
      <c r="J51" t="s">
        <v>224</v>
      </c>
    </row>
    <row r="52" spans="1:10" x14ac:dyDescent="0.25">
      <c r="A52" s="15" t="s">
        <v>225</v>
      </c>
      <c r="B52" s="16" t="s">
        <v>40</v>
      </c>
      <c r="C52" s="17" t="s">
        <v>187</v>
      </c>
      <c r="D52" s="17" t="s">
        <v>223</v>
      </c>
      <c r="E52" s="17" t="s">
        <v>141</v>
      </c>
      <c r="F52" s="16" t="s">
        <v>1</v>
      </c>
      <c r="G52" s="17" t="s">
        <v>1</v>
      </c>
      <c r="H52" t="s">
        <v>187</v>
      </c>
      <c r="I52" t="str">
        <f>IF(Chercher!$Z$1="","",IF(Chercher!$Z$3,IF(LEFT($J52,LEN(Chercher!$Z$2))=Chercher!$Z$2,ROW(),""),IF(AND(ISNUMBER(SEARCH(Chercher!$Z$4,$H52)),OR(Chercher!$Z$5="",ISNUMBER(SEARCH(Chercher!$Z$5,$H52))),OR(Chercher!$Z$6="",ISNUMBER(SEARCH(Chercher!$Z$6,$H52)))),ROW(),"")))</f>
        <v/>
      </c>
      <c r="J52" t="s">
        <v>226</v>
      </c>
    </row>
    <row r="53" spans="1:10" x14ac:dyDescent="0.25">
      <c r="A53" s="15" t="s">
        <v>227</v>
      </c>
      <c r="B53" s="16" t="s">
        <v>40</v>
      </c>
      <c r="C53" s="17" t="s">
        <v>81</v>
      </c>
      <c r="D53" s="17" t="s">
        <v>223</v>
      </c>
      <c r="E53" s="17" t="s">
        <v>141</v>
      </c>
      <c r="F53" s="16" t="s">
        <v>1</v>
      </c>
      <c r="G53" s="17" t="s">
        <v>1</v>
      </c>
      <c r="H53" t="s">
        <v>82</v>
      </c>
      <c r="I53" t="str">
        <f>IF(Chercher!$Z$1="","",IF(Chercher!$Z$3,IF(LEFT($J53,LEN(Chercher!$Z$2))=Chercher!$Z$2,ROW(),""),IF(AND(ISNUMBER(SEARCH(Chercher!$Z$4,$H53)),OR(Chercher!$Z$5="",ISNUMBER(SEARCH(Chercher!$Z$5,$H53))),OR(Chercher!$Z$6="",ISNUMBER(SEARCH(Chercher!$Z$6,$H53)))),ROW(),"")))</f>
        <v/>
      </c>
      <c r="J53" t="s">
        <v>228</v>
      </c>
    </row>
    <row r="54" spans="1:10" x14ac:dyDescent="0.25">
      <c r="A54" s="15" t="s">
        <v>229</v>
      </c>
      <c r="B54" s="16" t="s">
        <v>40</v>
      </c>
      <c r="C54" s="17" t="s">
        <v>183</v>
      </c>
      <c r="D54" s="17" t="s">
        <v>230</v>
      </c>
      <c r="E54" s="17" t="s">
        <v>141</v>
      </c>
      <c r="F54" s="16" t="s">
        <v>1</v>
      </c>
      <c r="G54" s="17" t="s">
        <v>1</v>
      </c>
      <c r="H54" t="s">
        <v>184</v>
      </c>
      <c r="I54" t="str">
        <f>IF(Chercher!$Z$1="","",IF(Chercher!$Z$3,IF(LEFT($J54,LEN(Chercher!$Z$2))=Chercher!$Z$2,ROW(),""),IF(AND(ISNUMBER(SEARCH(Chercher!$Z$4,$H54)),OR(Chercher!$Z$5="",ISNUMBER(SEARCH(Chercher!$Z$5,$H54))),OR(Chercher!$Z$6="",ISNUMBER(SEARCH(Chercher!$Z$6,$H54)))),ROW(),"")))</f>
        <v/>
      </c>
      <c r="J54" t="s">
        <v>231</v>
      </c>
    </row>
    <row r="55" spans="1:10" x14ac:dyDescent="0.25">
      <c r="A55" s="15" t="s">
        <v>232</v>
      </c>
      <c r="B55" s="16" t="s">
        <v>40</v>
      </c>
      <c r="C55" s="17" t="s">
        <v>197</v>
      </c>
      <c r="D55" s="17" t="s">
        <v>230</v>
      </c>
      <c r="E55" s="17" t="s">
        <v>141</v>
      </c>
      <c r="F55" s="16" t="s">
        <v>1</v>
      </c>
      <c r="G55" s="17" t="s">
        <v>1</v>
      </c>
      <c r="H55" t="s">
        <v>198</v>
      </c>
      <c r="I55" t="str">
        <f>IF(Chercher!$Z$1="","",IF(Chercher!$Z$3,IF(LEFT($J55,LEN(Chercher!$Z$2))=Chercher!$Z$2,ROW(),""),IF(AND(ISNUMBER(SEARCH(Chercher!$Z$4,$H55)),OR(Chercher!$Z$5="",ISNUMBER(SEARCH(Chercher!$Z$5,$H55))),OR(Chercher!$Z$6="",ISNUMBER(SEARCH(Chercher!$Z$6,$H55)))),ROW(),"")))</f>
        <v/>
      </c>
      <c r="J55" t="s">
        <v>233</v>
      </c>
    </row>
    <row r="56" spans="1:10" x14ac:dyDescent="0.25">
      <c r="A56" s="15" t="s">
        <v>234</v>
      </c>
      <c r="B56" s="16" t="s">
        <v>40</v>
      </c>
      <c r="C56" s="17" t="s">
        <v>187</v>
      </c>
      <c r="D56" s="17" t="s">
        <v>230</v>
      </c>
      <c r="E56" s="17" t="s">
        <v>141</v>
      </c>
      <c r="F56" s="16" t="s">
        <v>1</v>
      </c>
      <c r="G56" s="17" t="s">
        <v>1</v>
      </c>
      <c r="H56" t="s">
        <v>187</v>
      </c>
      <c r="I56" t="str">
        <f>IF(Chercher!$Z$1="","",IF(Chercher!$Z$3,IF(LEFT($J56,LEN(Chercher!$Z$2))=Chercher!$Z$2,ROW(),""),IF(AND(ISNUMBER(SEARCH(Chercher!$Z$4,$H56)),OR(Chercher!$Z$5="",ISNUMBER(SEARCH(Chercher!$Z$5,$H56))),OR(Chercher!$Z$6="",ISNUMBER(SEARCH(Chercher!$Z$6,$H56)))),ROW(),"")))</f>
        <v/>
      </c>
      <c r="J56" t="s">
        <v>235</v>
      </c>
    </row>
    <row r="57" spans="1:10" x14ac:dyDescent="0.25">
      <c r="A57" s="15" t="s">
        <v>236</v>
      </c>
      <c r="B57" s="16" t="s">
        <v>40</v>
      </c>
      <c r="C57" s="17" t="s">
        <v>81</v>
      </c>
      <c r="D57" s="17" t="s">
        <v>230</v>
      </c>
      <c r="E57" s="17" t="s">
        <v>141</v>
      </c>
      <c r="F57" s="16" t="s">
        <v>1</v>
      </c>
      <c r="G57" s="17" t="s">
        <v>1</v>
      </c>
      <c r="H57" t="s">
        <v>82</v>
      </c>
      <c r="I57" t="str">
        <f>IF(Chercher!$Z$1="","",IF(Chercher!$Z$3,IF(LEFT($J57,LEN(Chercher!$Z$2))=Chercher!$Z$2,ROW(),""),IF(AND(ISNUMBER(SEARCH(Chercher!$Z$4,$H57)),OR(Chercher!$Z$5="",ISNUMBER(SEARCH(Chercher!$Z$5,$H57))),OR(Chercher!$Z$6="",ISNUMBER(SEARCH(Chercher!$Z$6,$H57)))),ROW(),"")))</f>
        <v/>
      </c>
      <c r="J57" t="s">
        <v>237</v>
      </c>
    </row>
    <row r="58" spans="1:10" x14ac:dyDescent="0.25">
      <c r="A58" s="15" t="s">
        <v>238</v>
      </c>
      <c r="B58" s="16" t="s">
        <v>40</v>
      </c>
      <c r="C58" s="17" t="s">
        <v>239</v>
      </c>
      <c r="D58" s="17" t="s">
        <v>240</v>
      </c>
      <c r="E58" s="17" t="s">
        <v>141</v>
      </c>
      <c r="F58" s="16" t="s">
        <v>1</v>
      </c>
      <c r="G58" s="17" t="s">
        <v>1</v>
      </c>
      <c r="H58" t="s">
        <v>241</v>
      </c>
      <c r="I58" t="str">
        <f>IF(Chercher!$Z$1="","",IF(Chercher!$Z$3,IF(LEFT($J58,LEN(Chercher!$Z$2))=Chercher!$Z$2,ROW(),""),IF(AND(ISNUMBER(SEARCH(Chercher!$Z$4,$H58)),OR(Chercher!$Z$5="",ISNUMBER(SEARCH(Chercher!$Z$5,$H58))),OR(Chercher!$Z$6="",ISNUMBER(SEARCH(Chercher!$Z$6,$H58)))),ROW(),"")))</f>
        <v/>
      </c>
      <c r="J58" t="s">
        <v>242</v>
      </c>
    </row>
    <row r="59" spans="1:10" x14ac:dyDescent="0.25">
      <c r="A59" s="15" t="s">
        <v>243</v>
      </c>
      <c r="B59" s="16" t="s">
        <v>40</v>
      </c>
      <c r="C59" s="17" t="s">
        <v>244</v>
      </c>
      <c r="D59" s="17" t="s">
        <v>240</v>
      </c>
      <c r="E59" s="17" t="s">
        <v>141</v>
      </c>
      <c r="F59" s="16" t="s">
        <v>1</v>
      </c>
      <c r="G59" s="17" t="s">
        <v>1</v>
      </c>
      <c r="H59" t="s">
        <v>245</v>
      </c>
      <c r="I59" t="str">
        <f>IF(Chercher!$Z$1="","",IF(Chercher!$Z$3,IF(LEFT($J59,LEN(Chercher!$Z$2))=Chercher!$Z$2,ROW(),""),IF(AND(ISNUMBER(SEARCH(Chercher!$Z$4,$H59)),OR(Chercher!$Z$5="",ISNUMBER(SEARCH(Chercher!$Z$5,$H59))),OR(Chercher!$Z$6="",ISNUMBER(SEARCH(Chercher!$Z$6,$H59)))),ROW(),"")))</f>
        <v/>
      </c>
      <c r="J59" t="s">
        <v>246</v>
      </c>
    </row>
    <row r="60" spans="1:10" x14ac:dyDescent="0.25">
      <c r="A60" s="15" t="s">
        <v>247</v>
      </c>
      <c r="B60" s="16" t="s">
        <v>40</v>
      </c>
      <c r="C60" s="17" t="s">
        <v>248</v>
      </c>
      <c r="D60" s="17" t="s">
        <v>240</v>
      </c>
      <c r="E60" s="17" t="s">
        <v>141</v>
      </c>
      <c r="F60" s="16" t="s">
        <v>1</v>
      </c>
      <c r="G60" s="17" t="s">
        <v>1</v>
      </c>
      <c r="H60" t="s">
        <v>249</v>
      </c>
      <c r="I60" t="str">
        <f>IF(Chercher!$Z$1="","",IF(Chercher!$Z$3,IF(LEFT($J60,LEN(Chercher!$Z$2))=Chercher!$Z$2,ROW(),""),IF(AND(ISNUMBER(SEARCH(Chercher!$Z$4,$H60)),OR(Chercher!$Z$5="",ISNUMBER(SEARCH(Chercher!$Z$5,$H60))),OR(Chercher!$Z$6="",ISNUMBER(SEARCH(Chercher!$Z$6,$H60)))),ROW(),"")))</f>
        <v/>
      </c>
      <c r="J60" t="s">
        <v>250</v>
      </c>
    </row>
    <row r="61" spans="1:10" x14ac:dyDescent="0.25">
      <c r="A61" s="15" t="s">
        <v>251</v>
      </c>
      <c r="B61" s="16" t="s">
        <v>40</v>
      </c>
      <c r="C61" s="17" t="s">
        <v>183</v>
      </c>
      <c r="D61" s="17" t="s">
        <v>240</v>
      </c>
      <c r="E61" s="17" t="s">
        <v>141</v>
      </c>
      <c r="F61" s="16" t="s">
        <v>1</v>
      </c>
      <c r="G61" s="17" t="s">
        <v>1</v>
      </c>
      <c r="H61" t="s">
        <v>184</v>
      </c>
      <c r="I61" t="str">
        <f>IF(Chercher!$Z$1="","",IF(Chercher!$Z$3,IF(LEFT($J61,LEN(Chercher!$Z$2))=Chercher!$Z$2,ROW(),""),IF(AND(ISNUMBER(SEARCH(Chercher!$Z$4,$H61)),OR(Chercher!$Z$5="",ISNUMBER(SEARCH(Chercher!$Z$5,$H61))),OR(Chercher!$Z$6="",ISNUMBER(SEARCH(Chercher!$Z$6,$H61)))),ROW(),"")))</f>
        <v/>
      </c>
      <c r="J61" t="s">
        <v>252</v>
      </c>
    </row>
    <row r="62" spans="1:10" x14ac:dyDescent="0.25">
      <c r="A62" s="15" t="s">
        <v>253</v>
      </c>
      <c r="B62" s="16" t="s">
        <v>40</v>
      </c>
      <c r="C62" s="17" t="s">
        <v>187</v>
      </c>
      <c r="D62" s="17" t="s">
        <v>240</v>
      </c>
      <c r="E62" s="17" t="s">
        <v>141</v>
      </c>
      <c r="F62" s="16" t="s">
        <v>1</v>
      </c>
      <c r="G62" s="17" t="s">
        <v>1</v>
      </c>
      <c r="H62" t="s">
        <v>187</v>
      </c>
      <c r="I62" t="str">
        <f>IF(Chercher!$Z$1="","",IF(Chercher!$Z$3,IF(LEFT($J62,LEN(Chercher!$Z$2))=Chercher!$Z$2,ROW(),""),IF(AND(ISNUMBER(SEARCH(Chercher!$Z$4,$H62)),OR(Chercher!$Z$5="",ISNUMBER(SEARCH(Chercher!$Z$5,$H62))),OR(Chercher!$Z$6="",ISNUMBER(SEARCH(Chercher!$Z$6,$H62)))),ROW(),"")))</f>
        <v/>
      </c>
      <c r="J62" t="s">
        <v>254</v>
      </c>
    </row>
    <row r="63" spans="1:10" x14ac:dyDescent="0.25">
      <c r="A63" s="15" t="s">
        <v>255</v>
      </c>
      <c r="B63" s="16" t="s">
        <v>40</v>
      </c>
      <c r="C63" s="17" t="s">
        <v>81</v>
      </c>
      <c r="D63" s="17" t="s">
        <v>240</v>
      </c>
      <c r="E63" s="17" t="s">
        <v>141</v>
      </c>
      <c r="F63" s="16" t="s">
        <v>1</v>
      </c>
      <c r="G63" s="17" t="s">
        <v>1</v>
      </c>
      <c r="H63" t="s">
        <v>82</v>
      </c>
      <c r="I63" t="str">
        <f>IF(Chercher!$Z$1="","",IF(Chercher!$Z$3,IF(LEFT($J63,LEN(Chercher!$Z$2))=Chercher!$Z$2,ROW(),""),IF(AND(ISNUMBER(SEARCH(Chercher!$Z$4,$H63)),OR(Chercher!$Z$5="",ISNUMBER(SEARCH(Chercher!$Z$5,$H63))),OR(Chercher!$Z$6="",ISNUMBER(SEARCH(Chercher!$Z$6,$H63)))),ROW(),"")))</f>
        <v/>
      </c>
      <c r="J63" t="s">
        <v>256</v>
      </c>
    </row>
    <row r="64" spans="1:10" x14ac:dyDescent="0.25">
      <c r="A64" s="15" t="s">
        <v>257</v>
      </c>
      <c r="B64" s="16" t="s">
        <v>40</v>
      </c>
      <c r="C64" s="17" t="s">
        <v>258</v>
      </c>
      <c r="D64" s="17" t="s">
        <v>259</v>
      </c>
      <c r="E64" s="17" t="s">
        <v>260</v>
      </c>
      <c r="F64" s="16" t="s">
        <v>1</v>
      </c>
      <c r="G64" s="17" t="s">
        <v>1</v>
      </c>
      <c r="H64" t="s">
        <v>261</v>
      </c>
      <c r="I64" t="str">
        <f>IF(Chercher!$Z$1="","",IF(Chercher!$Z$3,IF(LEFT($J64,LEN(Chercher!$Z$2))=Chercher!$Z$2,ROW(),""),IF(AND(ISNUMBER(SEARCH(Chercher!$Z$4,$H64)),OR(Chercher!$Z$5="",ISNUMBER(SEARCH(Chercher!$Z$5,$H64))),OR(Chercher!$Z$6="",ISNUMBER(SEARCH(Chercher!$Z$6,$H64)))),ROW(),"")))</f>
        <v/>
      </c>
      <c r="J64" t="s">
        <v>262</v>
      </c>
    </row>
    <row r="65" spans="1:10" x14ac:dyDescent="0.25">
      <c r="A65" s="15" t="s">
        <v>263</v>
      </c>
      <c r="B65" s="16" t="s">
        <v>51</v>
      </c>
      <c r="C65" s="17" t="s">
        <v>264</v>
      </c>
      <c r="D65" s="17" t="s">
        <v>259</v>
      </c>
      <c r="E65" s="17" t="s">
        <v>260</v>
      </c>
      <c r="F65" s="16" t="s">
        <v>1</v>
      </c>
      <c r="G65" s="17" t="s">
        <v>1</v>
      </c>
      <c r="H65" t="s">
        <v>264</v>
      </c>
      <c r="I65" t="str">
        <f>IF(Chercher!$Z$1="","",IF(Chercher!$Z$3,IF(LEFT($J65,LEN(Chercher!$Z$2))=Chercher!$Z$2,ROW(),""),IF(AND(ISNUMBER(SEARCH(Chercher!$Z$4,$H65)),OR(Chercher!$Z$5="",ISNUMBER(SEARCH(Chercher!$Z$5,$H65))),OR(Chercher!$Z$6="",ISNUMBER(SEARCH(Chercher!$Z$6,$H65)))),ROW(),"")))</f>
        <v/>
      </c>
      <c r="J65" t="s">
        <v>265</v>
      </c>
    </row>
    <row r="66" spans="1:10" x14ac:dyDescent="0.25">
      <c r="A66" s="15" t="s">
        <v>266</v>
      </c>
      <c r="B66" s="16" t="s">
        <v>40</v>
      </c>
      <c r="C66" s="17" t="s">
        <v>267</v>
      </c>
      <c r="D66" s="17" t="s">
        <v>259</v>
      </c>
      <c r="E66" s="17" t="s">
        <v>260</v>
      </c>
      <c r="F66" s="16" t="s">
        <v>1</v>
      </c>
      <c r="G66" s="17" t="s">
        <v>1</v>
      </c>
      <c r="H66" t="s">
        <v>268</v>
      </c>
      <c r="I66" t="str">
        <f>IF(Chercher!$Z$1="","",IF(Chercher!$Z$3,IF(LEFT($J66,LEN(Chercher!$Z$2))=Chercher!$Z$2,ROW(),""),IF(AND(ISNUMBER(SEARCH(Chercher!$Z$4,$H66)),OR(Chercher!$Z$5="",ISNUMBER(SEARCH(Chercher!$Z$5,$H66))),OR(Chercher!$Z$6="",ISNUMBER(SEARCH(Chercher!$Z$6,$H66)))),ROW(),"")))</f>
        <v/>
      </c>
      <c r="J66" t="s">
        <v>269</v>
      </c>
    </row>
    <row r="67" spans="1:10" x14ac:dyDescent="0.25">
      <c r="A67" s="15" t="s">
        <v>270</v>
      </c>
      <c r="B67" s="16" t="s">
        <v>40</v>
      </c>
      <c r="C67" s="17" t="s">
        <v>81</v>
      </c>
      <c r="D67" s="17" t="s">
        <v>259</v>
      </c>
      <c r="E67" s="17" t="s">
        <v>260</v>
      </c>
      <c r="F67" s="16" t="s">
        <v>1</v>
      </c>
      <c r="G67" s="17" t="s">
        <v>1</v>
      </c>
      <c r="H67" t="s">
        <v>82</v>
      </c>
      <c r="I67" t="str">
        <f>IF(Chercher!$Z$1="","",IF(Chercher!$Z$3,IF(LEFT($J67,LEN(Chercher!$Z$2))=Chercher!$Z$2,ROW(),""),IF(AND(ISNUMBER(SEARCH(Chercher!$Z$4,$H67)),OR(Chercher!$Z$5="",ISNUMBER(SEARCH(Chercher!$Z$5,$H67))),OR(Chercher!$Z$6="",ISNUMBER(SEARCH(Chercher!$Z$6,$H67)))),ROW(),"")))</f>
        <v/>
      </c>
      <c r="J67" t="s">
        <v>271</v>
      </c>
    </row>
    <row r="68" spans="1:10" x14ac:dyDescent="0.25">
      <c r="A68" s="15" t="s">
        <v>272</v>
      </c>
      <c r="B68" s="16" t="s">
        <v>51</v>
      </c>
      <c r="C68" s="17" t="s">
        <v>273</v>
      </c>
      <c r="D68" s="17" t="s">
        <v>274</v>
      </c>
      <c r="E68" s="17" t="s">
        <v>260</v>
      </c>
      <c r="F68" s="16" t="s">
        <v>1</v>
      </c>
      <c r="G68" s="17" t="s">
        <v>1</v>
      </c>
      <c r="H68" t="s">
        <v>275</v>
      </c>
      <c r="I68" t="str">
        <f>IF(Chercher!$Z$1="","",IF(Chercher!$Z$3,IF(LEFT($J68,LEN(Chercher!$Z$2))=Chercher!$Z$2,ROW(),""),IF(AND(ISNUMBER(SEARCH(Chercher!$Z$4,$H68)),OR(Chercher!$Z$5="",ISNUMBER(SEARCH(Chercher!$Z$5,$H68))),OR(Chercher!$Z$6="",ISNUMBER(SEARCH(Chercher!$Z$6,$H68)))),ROW(),"")))</f>
        <v/>
      </c>
      <c r="J68" t="s">
        <v>276</v>
      </c>
    </row>
    <row r="69" spans="1:10" x14ac:dyDescent="0.25">
      <c r="A69" s="15" t="s">
        <v>277</v>
      </c>
      <c r="B69" s="16" t="s">
        <v>51</v>
      </c>
      <c r="C69" s="17" t="s">
        <v>278</v>
      </c>
      <c r="D69" s="17" t="s">
        <v>274</v>
      </c>
      <c r="E69" s="17" t="s">
        <v>260</v>
      </c>
      <c r="F69" s="16" t="s">
        <v>1</v>
      </c>
      <c r="G69" s="17" t="s">
        <v>1</v>
      </c>
      <c r="H69" t="s">
        <v>279</v>
      </c>
      <c r="I69" t="str">
        <f>IF(Chercher!$Z$1="","",IF(Chercher!$Z$3,IF(LEFT($J69,LEN(Chercher!$Z$2))=Chercher!$Z$2,ROW(),""),IF(AND(ISNUMBER(SEARCH(Chercher!$Z$4,$H69)),OR(Chercher!$Z$5="",ISNUMBER(SEARCH(Chercher!$Z$5,$H69))),OR(Chercher!$Z$6="",ISNUMBER(SEARCH(Chercher!$Z$6,$H69)))),ROW(),"")))</f>
        <v/>
      </c>
      <c r="J69" t="s">
        <v>280</v>
      </c>
    </row>
    <row r="70" spans="1:10" x14ac:dyDescent="0.25">
      <c r="A70" s="15" t="s">
        <v>281</v>
      </c>
      <c r="B70" s="16" t="s">
        <v>51</v>
      </c>
      <c r="C70" s="17" t="s">
        <v>282</v>
      </c>
      <c r="D70" s="17" t="s">
        <v>274</v>
      </c>
      <c r="E70" s="17" t="s">
        <v>260</v>
      </c>
      <c r="F70" s="16" t="s">
        <v>1</v>
      </c>
      <c r="G70" s="17" t="s">
        <v>1</v>
      </c>
      <c r="H70" t="s">
        <v>283</v>
      </c>
      <c r="I70" t="str">
        <f>IF(Chercher!$Z$1="","",IF(Chercher!$Z$3,IF(LEFT($J70,LEN(Chercher!$Z$2))=Chercher!$Z$2,ROW(),""),IF(AND(ISNUMBER(SEARCH(Chercher!$Z$4,$H70)),OR(Chercher!$Z$5="",ISNUMBER(SEARCH(Chercher!$Z$5,$H70))),OR(Chercher!$Z$6="",ISNUMBER(SEARCH(Chercher!$Z$6,$H70)))),ROW(),"")))</f>
        <v/>
      </c>
      <c r="J70" t="s">
        <v>284</v>
      </c>
    </row>
    <row r="71" spans="1:10" x14ac:dyDescent="0.25">
      <c r="A71" s="15" t="s">
        <v>285</v>
      </c>
      <c r="B71" s="16" t="s">
        <v>51</v>
      </c>
      <c r="C71" s="17" t="s">
        <v>286</v>
      </c>
      <c r="D71" s="17" t="s">
        <v>274</v>
      </c>
      <c r="E71" s="17" t="s">
        <v>260</v>
      </c>
      <c r="F71" s="16" t="s">
        <v>1</v>
      </c>
      <c r="G71" s="17" t="s">
        <v>1</v>
      </c>
      <c r="H71" t="s">
        <v>287</v>
      </c>
      <c r="I71" t="str">
        <f>IF(Chercher!$Z$1="","",IF(Chercher!$Z$3,IF(LEFT($J71,LEN(Chercher!$Z$2))=Chercher!$Z$2,ROW(),""),IF(AND(ISNUMBER(SEARCH(Chercher!$Z$4,$H71)),OR(Chercher!$Z$5="",ISNUMBER(SEARCH(Chercher!$Z$5,$H71))),OR(Chercher!$Z$6="",ISNUMBER(SEARCH(Chercher!$Z$6,$H71)))),ROW(),"")))</f>
        <v/>
      </c>
      <c r="J71" t="s">
        <v>288</v>
      </c>
    </row>
    <row r="72" spans="1:10" x14ac:dyDescent="0.25">
      <c r="A72" s="15" t="s">
        <v>289</v>
      </c>
      <c r="B72" s="16" t="s">
        <v>51</v>
      </c>
      <c r="C72" s="17" t="s">
        <v>290</v>
      </c>
      <c r="D72" s="17" t="s">
        <v>274</v>
      </c>
      <c r="E72" s="17" t="s">
        <v>260</v>
      </c>
      <c r="F72" s="16" t="s">
        <v>1</v>
      </c>
      <c r="G72" s="17" t="s">
        <v>1</v>
      </c>
      <c r="H72" t="s">
        <v>290</v>
      </c>
      <c r="I72" t="str">
        <f>IF(Chercher!$Z$1="","",IF(Chercher!$Z$3,IF(LEFT($J72,LEN(Chercher!$Z$2))=Chercher!$Z$2,ROW(),""),IF(AND(ISNUMBER(SEARCH(Chercher!$Z$4,$H72)),OR(Chercher!$Z$5="",ISNUMBER(SEARCH(Chercher!$Z$5,$H72))),OR(Chercher!$Z$6="",ISNUMBER(SEARCH(Chercher!$Z$6,$H72)))),ROW(),"")))</f>
        <v/>
      </c>
      <c r="J72" t="s">
        <v>291</v>
      </c>
    </row>
    <row r="73" spans="1:10" x14ac:dyDescent="0.25">
      <c r="A73" s="15" t="s">
        <v>292</v>
      </c>
      <c r="B73" s="16" t="s">
        <v>40</v>
      </c>
      <c r="C73" s="17" t="s">
        <v>293</v>
      </c>
      <c r="D73" s="17" t="s">
        <v>274</v>
      </c>
      <c r="E73" s="17" t="s">
        <v>260</v>
      </c>
      <c r="F73" s="16" t="s">
        <v>1</v>
      </c>
      <c r="G73" s="17" t="s">
        <v>1</v>
      </c>
      <c r="H73" t="s">
        <v>294</v>
      </c>
      <c r="I73" t="str">
        <f>IF(Chercher!$Z$1="","",IF(Chercher!$Z$3,IF(LEFT($J73,LEN(Chercher!$Z$2))=Chercher!$Z$2,ROW(),""),IF(AND(ISNUMBER(SEARCH(Chercher!$Z$4,$H73)),OR(Chercher!$Z$5="",ISNUMBER(SEARCH(Chercher!$Z$5,$H73))),OR(Chercher!$Z$6="",ISNUMBER(SEARCH(Chercher!$Z$6,$H73)))),ROW(),"")))</f>
        <v/>
      </c>
      <c r="J73" t="s">
        <v>295</v>
      </c>
    </row>
    <row r="74" spans="1:10" x14ac:dyDescent="0.25">
      <c r="A74" s="15" t="s">
        <v>296</v>
      </c>
      <c r="B74" s="16" t="s">
        <v>40</v>
      </c>
      <c r="C74" s="17" t="s">
        <v>297</v>
      </c>
      <c r="D74" s="17" t="s">
        <v>298</v>
      </c>
      <c r="E74" s="17" t="s">
        <v>260</v>
      </c>
      <c r="F74" s="16" t="s">
        <v>1</v>
      </c>
      <c r="G74" s="17" t="s">
        <v>1</v>
      </c>
      <c r="H74" t="s">
        <v>299</v>
      </c>
      <c r="I74" t="str">
        <f>IF(Chercher!$Z$1="","",IF(Chercher!$Z$3,IF(LEFT($J74,LEN(Chercher!$Z$2))=Chercher!$Z$2,ROW(),""),IF(AND(ISNUMBER(SEARCH(Chercher!$Z$4,$H74)),OR(Chercher!$Z$5="",ISNUMBER(SEARCH(Chercher!$Z$5,$H74))),OR(Chercher!$Z$6="",ISNUMBER(SEARCH(Chercher!$Z$6,$H74)))),ROW(),"")))</f>
        <v/>
      </c>
      <c r="J74" t="s">
        <v>300</v>
      </c>
    </row>
    <row r="75" spans="1:10" x14ac:dyDescent="0.25">
      <c r="A75" s="15" t="s">
        <v>301</v>
      </c>
      <c r="B75" s="16" t="s">
        <v>40</v>
      </c>
      <c r="C75" s="17" t="s">
        <v>302</v>
      </c>
      <c r="D75" s="17" t="s">
        <v>298</v>
      </c>
      <c r="E75" s="17" t="s">
        <v>260</v>
      </c>
      <c r="F75" s="16" t="s">
        <v>1</v>
      </c>
      <c r="G75" s="17" t="s">
        <v>1</v>
      </c>
      <c r="H75" t="s">
        <v>303</v>
      </c>
      <c r="I75" t="str">
        <f>IF(Chercher!$Z$1="","",IF(Chercher!$Z$3,IF(LEFT($J75,LEN(Chercher!$Z$2))=Chercher!$Z$2,ROW(),""),IF(AND(ISNUMBER(SEARCH(Chercher!$Z$4,$H75)),OR(Chercher!$Z$5="",ISNUMBER(SEARCH(Chercher!$Z$5,$H75))),OR(Chercher!$Z$6="",ISNUMBER(SEARCH(Chercher!$Z$6,$H75)))),ROW(),"")))</f>
        <v/>
      </c>
      <c r="J75" t="s">
        <v>304</v>
      </c>
    </row>
    <row r="76" spans="1:10" x14ac:dyDescent="0.25">
      <c r="A76" s="15" t="s">
        <v>305</v>
      </c>
      <c r="B76" s="16" t="s">
        <v>40</v>
      </c>
      <c r="C76" s="17" t="s">
        <v>306</v>
      </c>
      <c r="D76" s="17" t="s">
        <v>298</v>
      </c>
      <c r="E76" s="17" t="s">
        <v>260</v>
      </c>
      <c r="F76" s="16" t="s">
        <v>1</v>
      </c>
      <c r="G76" s="17" t="s">
        <v>1</v>
      </c>
      <c r="H76" t="s">
        <v>307</v>
      </c>
      <c r="I76" t="str">
        <f>IF(Chercher!$Z$1="","",IF(Chercher!$Z$3,IF(LEFT($J76,LEN(Chercher!$Z$2))=Chercher!$Z$2,ROW(),""),IF(AND(ISNUMBER(SEARCH(Chercher!$Z$4,$H76)),OR(Chercher!$Z$5="",ISNUMBER(SEARCH(Chercher!$Z$5,$H76))),OR(Chercher!$Z$6="",ISNUMBER(SEARCH(Chercher!$Z$6,$H76)))),ROW(),"")))</f>
        <v/>
      </c>
      <c r="J76" t="s">
        <v>308</v>
      </c>
    </row>
    <row r="77" spans="1:10" x14ac:dyDescent="0.25">
      <c r="A77" s="15" t="s">
        <v>309</v>
      </c>
      <c r="B77" s="16" t="s">
        <v>40</v>
      </c>
      <c r="C77" s="17" t="s">
        <v>310</v>
      </c>
      <c r="D77" s="17" t="s">
        <v>298</v>
      </c>
      <c r="E77" s="17" t="s">
        <v>260</v>
      </c>
      <c r="F77" s="16" t="s">
        <v>1</v>
      </c>
      <c r="G77" s="17" t="s">
        <v>1</v>
      </c>
      <c r="H77" t="s">
        <v>311</v>
      </c>
      <c r="I77" t="str">
        <f>IF(Chercher!$Z$1="","",IF(Chercher!$Z$3,IF(LEFT($J77,LEN(Chercher!$Z$2))=Chercher!$Z$2,ROW(),""),IF(AND(ISNUMBER(SEARCH(Chercher!$Z$4,$H77)),OR(Chercher!$Z$5="",ISNUMBER(SEARCH(Chercher!$Z$5,$H77))),OR(Chercher!$Z$6="",ISNUMBER(SEARCH(Chercher!$Z$6,$H77)))),ROW(),"")))</f>
        <v/>
      </c>
      <c r="J77" t="s">
        <v>312</v>
      </c>
    </row>
    <row r="78" spans="1:10" x14ac:dyDescent="0.25">
      <c r="A78" s="15" t="s">
        <v>313</v>
      </c>
      <c r="B78" s="16" t="s">
        <v>40</v>
      </c>
      <c r="C78" s="17" t="s">
        <v>314</v>
      </c>
      <c r="D78" s="17" t="s">
        <v>298</v>
      </c>
      <c r="E78" s="17" t="s">
        <v>260</v>
      </c>
      <c r="F78" s="16" t="s">
        <v>1</v>
      </c>
      <c r="G78" s="17" t="s">
        <v>1</v>
      </c>
      <c r="H78" t="s">
        <v>315</v>
      </c>
      <c r="I78" t="str">
        <f>IF(Chercher!$Z$1="","",IF(Chercher!$Z$3,IF(LEFT($J78,LEN(Chercher!$Z$2))=Chercher!$Z$2,ROW(),""),IF(AND(ISNUMBER(SEARCH(Chercher!$Z$4,$H78)),OR(Chercher!$Z$5="",ISNUMBER(SEARCH(Chercher!$Z$5,$H78))),OR(Chercher!$Z$6="",ISNUMBER(SEARCH(Chercher!$Z$6,$H78)))),ROW(),"")))</f>
        <v/>
      </c>
      <c r="J78" t="s">
        <v>316</v>
      </c>
    </row>
    <row r="79" spans="1:10" x14ac:dyDescent="0.25">
      <c r="A79" s="15" t="s">
        <v>317</v>
      </c>
      <c r="B79" s="16" t="s">
        <v>40</v>
      </c>
      <c r="C79" s="17" t="s">
        <v>318</v>
      </c>
      <c r="D79" s="17" t="s">
        <v>298</v>
      </c>
      <c r="E79" s="17" t="s">
        <v>260</v>
      </c>
      <c r="F79" s="16" t="s">
        <v>1</v>
      </c>
      <c r="G79" s="17" t="s">
        <v>1</v>
      </c>
      <c r="H79" t="s">
        <v>319</v>
      </c>
      <c r="I79" t="str">
        <f>IF(Chercher!$Z$1="","",IF(Chercher!$Z$3,IF(LEFT($J79,LEN(Chercher!$Z$2))=Chercher!$Z$2,ROW(),""),IF(AND(ISNUMBER(SEARCH(Chercher!$Z$4,$H79)),OR(Chercher!$Z$5="",ISNUMBER(SEARCH(Chercher!$Z$5,$H79))),OR(Chercher!$Z$6="",ISNUMBER(SEARCH(Chercher!$Z$6,$H79)))),ROW(),"")))</f>
        <v/>
      </c>
      <c r="J79" t="s">
        <v>320</v>
      </c>
    </row>
    <row r="80" spans="1:10" x14ac:dyDescent="0.25">
      <c r="A80" s="15" t="s">
        <v>321</v>
      </c>
      <c r="B80" s="16" t="s">
        <v>40</v>
      </c>
      <c r="C80" s="17" t="s">
        <v>322</v>
      </c>
      <c r="D80" s="17" t="s">
        <v>298</v>
      </c>
      <c r="E80" s="17" t="s">
        <v>260</v>
      </c>
      <c r="F80" s="16" t="s">
        <v>1</v>
      </c>
      <c r="G80" s="17" t="s">
        <v>1</v>
      </c>
      <c r="H80" t="s">
        <v>323</v>
      </c>
      <c r="I80" t="str">
        <f>IF(Chercher!$Z$1="","",IF(Chercher!$Z$3,IF(LEFT($J80,LEN(Chercher!$Z$2))=Chercher!$Z$2,ROW(),""),IF(AND(ISNUMBER(SEARCH(Chercher!$Z$4,$H80)),OR(Chercher!$Z$5="",ISNUMBER(SEARCH(Chercher!$Z$5,$H80))),OR(Chercher!$Z$6="",ISNUMBER(SEARCH(Chercher!$Z$6,$H80)))),ROW(),"")))</f>
        <v/>
      </c>
      <c r="J80" t="s">
        <v>324</v>
      </c>
    </row>
    <row r="81" spans="1:10" x14ac:dyDescent="0.25">
      <c r="A81" s="15" t="s">
        <v>325</v>
      </c>
      <c r="B81" s="16" t="s">
        <v>40</v>
      </c>
      <c r="C81" s="17" t="s">
        <v>326</v>
      </c>
      <c r="D81" s="17" t="s">
        <v>298</v>
      </c>
      <c r="E81" s="17" t="s">
        <v>260</v>
      </c>
      <c r="F81" s="16" t="s">
        <v>1</v>
      </c>
      <c r="G81" s="17" t="s">
        <v>1</v>
      </c>
      <c r="H81" t="s">
        <v>327</v>
      </c>
      <c r="I81" t="str">
        <f>IF(Chercher!$Z$1="","",IF(Chercher!$Z$3,IF(LEFT($J81,LEN(Chercher!$Z$2))=Chercher!$Z$2,ROW(),""),IF(AND(ISNUMBER(SEARCH(Chercher!$Z$4,$H81)),OR(Chercher!$Z$5="",ISNUMBER(SEARCH(Chercher!$Z$5,$H81))),OR(Chercher!$Z$6="",ISNUMBER(SEARCH(Chercher!$Z$6,$H81)))),ROW(),"")))</f>
        <v/>
      </c>
      <c r="J81" t="s">
        <v>328</v>
      </c>
    </row>
    <row r="82" spans="1:10" x14ac:dyDescent="0.25">
      <c r="A82" s="15" t="s">
        <v>329</v>
      </c>
      <c r="B82" s="16" t="s">
        <v>40</v>
      </c>
      <c r="C82" s="17" t="s">
        <v>81</v>
      </c>
      <c r="D82" s="17" t="s">
        <v>298</v>
      </c>
      <c r="E82" s="17" t="s">
        <v>260</v>
      </c>
      <c r="F82" s="16" t="s">
        <v>1</v>
      </c>
      <c r="G82" s="17" t="s">
        <v>1</v>
      </c>
      <c r="H82" t="s">
        <v>82</v>
      </c>
      <c r="I82" t="str">
        <f>IF(Chercher!$Z$1="","",IF(Chercher!$Z$3,IF(LEFT($J82,LEN(Chercher!$Z$2))=Chercher!$Z$2,ROW(),""),IF(AND(ISNUMBER(SEARCH(Chercher!$Z$4,$H82)),OR(Chercher!$Z$5="",ISNUMBER(SEARCH(Chercher!$Z$5,$H82))),OR(Chercher!$Z$6="",ISNUMBER(SEARCH(Chercher!$Z$6,$H82)))),ROW(),"")))</f>
        <v/>
      </c>
      <c r="J82" t="s">
        <v>330</v>
      </c>
    </row>
    <row r="83" spans="1:10" x14ac:dyDescent="0.25">
      <c r="A83" s="15" t="s">
        <v>331</v>
      </c>
      <c r="B83" s="16" t="s">
        <v>40</v>
      </c>
      <c r="C83" s="17" t="s">
        <v>332</v>
      </c>
      <c r="D83" s="17" t="s">
        <v>333</v>
      </c>
      <c r="E83" s="17" t="s">
        <v>334</v>
      </c>
      <c r="F83" s="16" t="s">
        <v>1</v>
      </c>
      <c r="G83" s="17" t="s">
        <v>1</v>
      </c>
      <c r="H83" t="s">
        <v>335</v>
      </c>
      <c r="I83" t="str">
        <f>IF(Chercher!$Z$1="","",IF(Chercher!$Z$3,IF(LEFT($J83,LEN(Chercher!$Z$2))=Chercher!$Z$2,ROW(),""),IF(AND(ISNUMBER(SEARCH(Chercher!$Z$4,$H83)),OR(Chercher!$Z$5="",ISNUMBER(SEARCH(Chercher!$Z$5,$H83))),OR(Chercher!$Z$6="",ISNUMBER(SEARCH(Chercher!$Z$6,$H83)))),ROW(),"")))</f>
        <v/>
      </c>
      <c r="J83" t="s">
        <v>336</v>
      </c>
    </row>
    <row r="84" spans="1:10" x14ac:dyDescent="0.25">
      <c r="A84" s="15" t="s">
        <v>337</v>
      </c>
      <c r="B84" s="16" t="s">
        <v>40</v>
      </c>
      <c r="C84" s="17" t="s">
        <v>338</v>
      </c>
      <c r="D84" s="17" t="s">
        <v>333</v>
      </c>
      <c r="E84" s="17" t="s">
        <v>334</v>
      </c>
      <c r="F84" s="16" t="s">
        <v>1</v>
      </c>
      <c r="G84" s="17" t="s">
        <v>1</v>
      </c>
      <c r="H84" t="s">
        <v>339</v>
      </c>
      <c r="I84" t="str">
        <f>IF(Chercher!$Z$1="","",IF(Chercher!$Z$3,IF(LEFT($J84,LEN(Chercher!$Z$2))=Chercher!$Z$2,ROW(),""),IF(AND(ISNUMBER(SEARCH(Chercher!$Z$4,$H84)),OR(Chercher!$Z$5="",ISNUMBER(SEARCH(Chercher!$Z$5,$H84))),OR(Chercher!$Z$6="",ISNUMBER(SEARCH(Chercher!$Z$6,$H84)))),ROW(),"")))</f>
        <v/>
      </c>
      <c r="J84" t="s">
        <v>340</v>
      </c>
    </row>
    <row r="85" spans="1:10" x14ac:dyDescent="0.25">
      <c r="A85" s="15" t="s">
        <v>341</v>
      </c>
      <c r="B85" s="16" t="s">
        <v>51</v>
      </c>
      <c r="C85" s="17" t="s">
        <v>342</v>
      </c>
      <c r="D85" s="17" t="s">
        <v>333</v>
      </c>
      <c r="E85" s="17" t="s">
        <v>334</v>
      </c>
      <c r="F85" s="16" t="s">
        <v>1</v>
      </c>
      <c r="G85" s="17" t="s">
        <v>1</v>
      </c>
      <c r="H85" t="s">
        <v>343</v>
      </c>
      <c r="I85" t="str">
        <f>IF(Chercher!$Z$1="","",IF(Chercher!$Z$3,IF(LEFT($J85,LEN(Chercher!$Z$2))=Chercher!$Z$2,ROW(),""),IF(AND(ISNUMBER(SEARCH(Chercher!$Z$4,$H85)),OR(Chercher!$Z$5="",ISNUMBER(SEARCH(Chercher!$Z$5,$H85))),OR(Chercher!$Z$6="",ISNUMBER(SEARCH(Chercher!$Z$6,$H85)))),ROW(),"")))</f>
        <v/>
      </c>
      <c r="J85" t="s">
        <v>344</v>
      </c>
    </row>
    <row r="86" spans="1:10" x14ac:dyDescent="0.25">
      <c r="A86" s="15" t="s">
        <v>345</v>
      </c>
      <c r="B86" s="16" t="s">
        <v>40</v>
      </c>
      <c r="C86" s="17" t="s">
        <v>346</v>
      </c>
      <c r="D86" s="17" t="s">
        <v>333</v>
      </c>
      <c r="E86" s="17" t="s">
        <v>334</v>
      </c>
      <c r="F86" s="16" t="s">
        <v>1</v>
      </c>
      <c r="G86" s="17" t="s">
        <v>1</v>
      </c>
      <c r="H86" t="s">
        <v>346</v>
      </c>
      <c r="I86" t="str">
        <f>IF(Chercher!$Z$1="","",IF(Chercher!$Z$3,IF(LEFT($J86,LEN(Chercher!$Z$2))=Chercher!$Z$2,ROW(),""),IF(AND(ISNUMBER(SEARCH(Chercher!$Z$4,$H86)),OR(Chercher!$Z$5="",ISNUMBER(SEARCH(Chercher!$Z$5,$H86))),OR(Chercher!$Z$6="",ISNUMBER(SEARCH(Chercher!$Z$6,$H86)))),ROW(),"")))</f>
        <v/>
      </c>
      <c r="J86" t="s">
        <v>347</v>
      </c>
    </row>
    <row r="87" spans="1:10" x14ac:dyDescent="0.25">
      <c r="A87" s="15" t="s">
        <v>348</v>
      </c>
      <c r="B87" s="16" t="s">
        <v>40</v>
      </c>
      <c r="C87" s="17" t="s">
        <v>349</v>
      </c>
      <c r="D87" s="17" t="s">
        <v>333</v>
      </c>
      <c r="E87" s="17" t="s">
        <v>334</v>
      </c>
      <c r="F87" s="16" t="s">
        <v>1</v>
      </c>
      <c r="G87" s="17" t="s">
        <v>1</v>
      </c>
      <c r="H87" t="s">
        <v>349</v>
      </c>
      <c r="I87" t="str">
        <f>IF(Chercher!$Z$1="","",IF(Chercher!$Z$3,IF(LEFT($J87,LEN(Chercher!$Z$2))=Chercher!$Z$2,ROW(),""),IF(AND(ISNUMBER(SEARCH(Chercher!$Z$4,$H87)),OR(Chercher!$Z$5="",ISNUMBER(SEARCH(Chercher!$Z$5,$H87))),OR(Chercher!$Z$6="",ISNUMBER(SEARCH(Chercher!$Z$6,$H87)))),ROW(),"")))</f>
        <v/>
      </c>
      <c r="J87" t="s">
        <v>350</v>
      </c>
    </row>
    <row r="88" spans="1:10" x14ac:dyDescent="0.25">
      <c r="A88" s="15" t="s">
        <v>351</v>
      </c>
      <c r="B88" s="16" t="s">
        <v>40</v>
      </c>
      <c r="C88" s="17" t="s">
        <v>352</v>
      </c>
      <c r="D88" s="17" t="s">
        <v>333</v>
      </c>
      <c r="E88" s="17" t="s">
        <v>334</v>
      </c>
      <c r="F88" s="16" t="s">
        <v>1</v>
      </c>
      <c r="G88" s="17" t="s">
        <v>1</v>
      </c>
      <c r="H88" t="s">
        <v>352</v>
      </c>
      <c r="I88" t="str">
        <f>IF(Chercher!$Z$1="","",IF(Chercher!$Z$3,IF(LEFT($J88,LEN(Chercher!$Z$2))=Chercher!$Z$2,ROW(),""),IF(AND(ISNUMBER(SEARCH(Chercher!$Z$4,$H88)),OR(Chercher!$Z$5="",ISNUMBER(SEARCH(Chercher!$Z$5,$H88))),OR(Chercher!$Z$6="",ISNUMBER(SEARCH(Chercher!$Z$6,$H88)))),ROW(),"")))</f>
        <v/>
      </c>
      <c r="J88" t="s">
        <v>353</v>
      </c>
    </row>
    <row r="89" spans="1:10" x14ac:dyDescent="0.25">
      <c r="A89" s="15" t="s">
        <v>354</v>
      </c>
      <c r="B89" s="16" t="s">
        <v>40</v>
      </c>
      <c r="C89" s="17" t="s">
        <v>355</v>
      </c>
      <c r="D89" s="17" t="s">
        <v>333</v>
      </c>
      <c r="E89" s="17" t="s">
        <v>334</v>
      </c>
      <c r="F89" s="16" t="s">
        <v>1</v>
      </c>
      <c r="G89" s="17" t="s">
        <v>1</v>
      </c>
      <c r="H89" t="s">
        <v>355</v>
      </c>
      <c r="I89" t="str">
        <f>IF(Chercher!$Z$1="","",IF(Chercher!$Z$3,IF(LEFT($J89,LEN(Chercher!$Z$2))=Chercher!$Z$2,ROW(),""),IF(AND(ISNUMBER(SEARCH(Chercher!$Z$4,$H89)),OR(Chercher!$Z$5="",ISNUMBER(SEARCH(Chercher!$Z$5,$H89))),OR(Chercher!$Z$6="",ISNUMBER(SEARCH(Chercher!$Z$6,$H89)))),ROW(),"")))</f>
        <v/>
      </c>
      <c r="J89" t="s">
        <v>356</v>
      </c>
    </row>
    <row r="90" spans="1:10" x14ac:dyDescent="0.25">
      <c r="A90" s="15" t="s">
        <v>357</v>
      </c>
      <c r="B90" s="16" t="s">
        <v>40</v>
      </c>
      <c r="C90" s="17" t="s">
        <v>358</v>
      </c>
      <c r="D90" s="17" t="s">
        <v>333</v>
      </c>
      <c r="E90" s="17" t="s">
        <v>334</v>
      </c>
      <c r="F90" s="16" t="s">
        <v>1</v>
      </c>
      <c r="G90" s="17" t="s">
        <v>1</v>
      </c>
      <c r="H90" t="s">
        <v>359</v>
      </c>
      <c r="I90" t="str">
        <f>IF(Chercher!$Z$1="","",IF(Chercher!$Z$3,IF(LEFT($J90,LEN(Chercher!$Z$2))=Chercher!$Z$2,ROW(),""),IF(AND(ISNUMBER(SEARCH(Chercher!$Z$4,$H90)),OR(Chercher!$Z$5="",ISNUMBER(SEARCH(Chercher!$Z$5,$H90))),OR(Chercher!$Z$6="",ISNUMBER(SEARCH(Chercher!$Z$6,$H90)))),ROW(),"")))</f>
        <v/>
      </c>
      <c r="J90" t="s">
        <v>360</v>
      </c>
    </row>
    <row r="91" spans="1:10" x14ac:dyDescent="0.25">
      <c r="A91" s="15" t="s">
        <v>361</v>
      </c>
      <c r="B91" s="16" t="s">
        <v>40</v>
      </c>
      <c r="C91" s="17" t="s">
        <v>362</v>
      </c>
      <c r="D91" s="17" t="s">
        <v>333</v>
      </c>
      <c r="E91" s="17" t="s">
        <v>334</v>
      </c>
      <c r="F91" s="16" t="s">
        <v>1</v>
      </c>
      <c r="G91" s="17" t="s">
        <v>1</v>
      </c>
      <c r="H91" t="s">
        <v>363</v>
      </c>
      <c r="I91" t="str">
        <f>IF(Chercher!$Z$1="","",IF(Chercher!$Z$3,IF(LEFT($J91,LEN(Chercher!$Z$2))=Chercher!$Z$2,ROW(),""),IF(AND(ISNUMBER(SEARCH(Chercher!$Z$4,$H91)),OR(Chercher!$Z$5="",ISNUMBER(SEARCH(Chercher!$Z$5,$H91))),OR(Chercher!$Z$6="",ISNUMBER(SEARCH(Chercher!$Z$6,$H91)))),ROW(),"")))</f>
        <v/>
      </c>
      <c r="J91" t="s">
        <v>364</v>
      </c>
    </row>
    <row r="92" spans="1:10" x14ac:dyDescent="0.25">
      <c r="A92" s="15" t="s">
        <v>365</v>
      </c>
      <c r="B92" s="16" t="s">
        <v>40</v>
      </c>
      <c r="C92" s="17" t="s">
        <v>81</v>
      </c>
      <c r="D92" s="17" t="s">
        <v>333</v>
      </c>
      <c r="E92" s="17" t="s">
        <v>334</v>
      </c>
      <c r="F92" s="16" t="s">
        <v>1</v>
      </c>
      <c r="G92" s="17" t="s">
        <v>1</v>
      </c>
      <c r="H92" t="s">
        <v>82</v>
      </c>
      <c r="I92" t="str">
        <f>IF(Chercher!$Z$1="","",IF(Chercher!$Z$3,IF(LEFT($J92,LEN(Chercher!$Z$2))=Chercher!$Z$2,ROW(),""),IF(AND(ISNUMBER(SEARCH(Chercher!$Z$4,$H92)),OR(Chercher!$Z$5="",ISNUMBER(SEARCH(Chercher!$Z$5,$H92))),OR(Chercher!$Z$6="",ISNUMBER(SEARCH(Chercher!$Z$6,$H92)))),ROW(),"")))</f>
        <v/>
      </c>
      <c r="J92" t="s">
        <v>366</v>
      </c>
    </row>
    <row r="93" spans="1:10" x14ac:dyDescent="0.25">
      <c r="A93" s="15" t="s">
        <v>367</v>
      </c>
      <c r="B93" s="16" t="s">
        <v>40</v>
      </c>
      <c r="C93" s="17" t="s">
        <v>368</v>
      </c>
      <c r="D93" s="17" t="s">
        <v>369</v>
      </c>
      <c r="E93" s="17" t="s">
        <v>334</v>
      </c>
      <c r="F93" s="16" t="s">
        <v>1</v>
      </c>
      <c r="G93" s="17" t="s">
        <v>1</v>
      </c>
      <c r="H93" t="s">
        <v>370</v>
      </c>
      <c r="I93" t="str">
        <f>IF(Chercher!$Z$1="","",IF(Chercher!$Z$3,IF(LEFT($J93,LEN(Chercher!$Z$2))=Chercher!$Z$2,ROW(),""),IF(AND(ISNUMBER(SEARCH(Chercher!$Z$4,$H93)),OR(Chercher!$Z$5="",ISNUMBER(SEARCH(Chercher!$Z$5,$H93))),OR(Chercher!$Z$6="",ISNUMBER(SEARCH(Chercher!$Z$6,$H93)))),ROW(),"")))</f>
        <v/>
      </c>
      <c r="J93" t="s">
        <v>371</v>
      </c>
    </row>
    <row r="94" spans="1:10" x14ac:dyDescent="0.25">
      <c r="A94" s="15" t="s">
        <v>372</v>
      </c>
      <c r="B94" s="16" t="s">
        <v>40</v>
      </c>
      <c r="C94" s="17" t="s">
        <v>373</v>
      </c>
      <c r="D94" s="17" t="s">
        <v>369</v>
      </c>
      <c r="E94" s="17" t="s">
        <v>334</v>
      </c>
      <c r="F94" s="16" t="s">
        <v>1</v>
      </c>
      <c r="G94" s="17" t="s">
        <v>1</v>
      </c>
      <c r="H94" t="s">
        <v>374</v>
      </c>
      <c r="I94" t="str">
        <f>IF(Chercher!$Z$1="","",IF(Chercher!$Z$3,IF(LEFT($J94,LEN(Chercher!$Z$2))=Chercher!$Z$2,ROW(),""),IF(AND(ISNUMBER(SEARCH(Chercher!$Z$4,$H94)),OR(Chercher!$Z$5="",ISNUMBER(SEARCH(Chercher!$Z$5,$H94))),OR(Chercher!$Z$6="",ISNUMBER(SEARCH(Chercher!$Z$6,$H94)))),ROW(),"")))</f>
        <v/>
      </c>
      <c r="J94" t="s">
        <v>375</v>
      </c>
    </row>
    <row r="95" spans="1:10" x14ac:dyDescent="0.25">
      <c r="A95" s="15" t="s">
        <v>376</v>
      </c>
      <c r="B95" s="16" t="s">
        <v>51</v>
      </c>
      <c r="C95" s="17" t="s">
        <v>377</v>
      </c>
      <c r="D95" s="17" t="s">
        <v>369</v>
      </c>
      <c r="E95" s="17" t="s">
        <v>334</v>
      </c>
      <c r="F95" s="16" t="s">
        <v>1</v>
      </c>
      <c r="G95" s="17" t="s">
        <v>1</v>
      </c>
      <c r="H95" t="s">
        <v>378</v>
      </c>
      <c r="I95" t="str">
        <f>IF(Chercher!$Z$1="","",IF(Chercher!$Z$3,IF(LEFT($J95,LEN(Chercher!$Z$2))=Chercher!$Z$2,ROW(),""),IF(AND(ISNUMBER(SEARCH(Chercher!$Z$4,$H95)),OR(Chercher!$Z$5="",ISNUMBER(SEARCH(Chercher!$Z$5,$H95))),OR(Chercher!$Z$6="",ISNUMBER(SEARCH(Chercher!$Z$6,$H95)))),ROW(),"")))</f>
        <v/>
      </c>
      <c r="J95" t="s">
        <v>379</v>
      </c>
    </row>
    <row r="96" spans="1:10" x14ac:dyDescent="0.25">
      <c r="A96" s="15" t="s">
        <v>380</v>
      </c>
      <c r="B96" s="16" t="s">
        <v>40</v>
      </c>
      <c r="C96" s="17" t="s">
        <v>381</v>
      </c>
      <c r="D96" s="17" t="s">
        <v>369</v>
      </c>
      <c r="E96" s="17" t="s">
        <v>334</v>
      </c>
      <c r="F96" s="16" t="s">
        <v>1</v>
      </c>
      <c r="G96" s="17" t="s">
        <v>1</v>
      </c>
      <c r="H96" t="s">
        <v>382</v>
      </c>
      <c r="I96" t="str">
        <f>IF(Chercher!$Z$1="","",IF(Chercher!$Z$3,IF(LEFT($J96,LEN(Chercher!$Z$2))=Chercher!$Z$2,ROW(),""),IF(AND(ISNUMBER(SEARCH(Chercher!$Z$4,$H96)),OR(Chercher!$Z$5="",ISNUMBER(SEARCH(Chercher!$Z$5,$H96))),OR(Chercher!$Z$6="",ISNUMBER(SEARCH(Chercher!$Z$6,$H96)))),ROW(),"")))</f>
        <v/>
      </c>
      <c r="J96" t="s">
        <v>383</v>
      </c>
    </row>
    <row r="97" spans="1:10" x14ac:dyDescent="0.25">
      <c r="A97" s="15" t="s">
        <v>384</v>
      </c>
      <c r="B97" s="16" t="s">
        <v>51</v>
      </c>
      <c r="C97" s="17" t="s">
        <v>385</v>
      </c>
      <c r="D97" s="17" t="s">
        <v>369</v>
      </c>
      <c r="E97" s="17" t="s">
        <v>334</v>
      </c>
      <c r="F97" s="16" t="s">
        <v>1</v>
      </c>
      <c r="G97" s="17" t="s">
        <v>1</v>
      </c>
      <c r="H97" t="s">
        <v>385</v>
      </c>
      <c r="I97" t="str">
        <f>IF(Chercher!$Z$1="","",IF(Chercher!$Z$3,IF(LEFT($J97,LEN(Chercher!$Z$2))=Chercher!$Z$2,ROW(),""),IF(AND(ISNUMBER(SEARCH(Chercher!$Z$4,$H97)),OR(Chercher!$Z$5="",ISNUMBER(SEARCH(Chercher!$Z$5,$H97))),OR(Chercher!$Z$6="",ISNUMBER(SEARCH(Chercher!$Z$6,$H97)))),ROW(),"")))</f>
        <v/>
      </c>
      <c r="J97" t="s">
        <v>386</v>
      </c>
    </row>
    <row r="98" spans="1:10" x14ac:dyDescent="0.25">
      <c r="A98" s="15" t="s">
        <v>387</v>
      </c>
      <c r="B98" s="16" t="s">
        <v>40</v>
      </c>
      <c r="C98" s="17" t="s">
        <v>388</v>
      </c>
      <c r="D98" s="17" t="s">
        <v>369</v>
      </c>
      <c r="E98" s="17" t="s">
        <v>334</v>
      </c>
      <c r="F98" s="16" t="s">
        <v>1</v>
      </c>
      <c r="G98" s="17" t="s">
        <v>1</v>
      </c>
      <c r="H98" t="s">
        <v>389</v>
      </c>
      <c r="I98" t="str">
        <f>IF(Chercher!$Z$1="","",IF(Chercher!$Z$3,IF(LEFT($J98,LEN(Chercher!$Z$2))=Chercher!$Z$2,ROW(),""),IF(AND(ISNUMBER(SEARCH(Chercher!$Z$4,$H98)),OR(Chercher!$Z$5="",ISNUMBER(SEARCH(Chercher!$Z$5,$H98))),OR(Chercher!$Z$6="",ISNUMBER(SEARCH(Chercher!$Z$6,$H98)))),ROW(),"")))</f>
        <v/>
      </c>
      <c r="J98" t="s">
        <v>390</v>
      </c>
    </row>
    <row r="99" spans="1:10" x14ac:dyDescent="0.25">
      <c r="A99" s="15" t="s">
        <v>391</v>
      </c>
      <c r="B99" s="16" t="s">
        <v>51</v>
      </c>
      <c r="C99" s="17" t="s">
        <v>392</v>
      </c>
      <c r="D99" s="17" t="s">
        <v>369</v>
      </c>
      <c r="E99" s="17" t="s">
        <v>334</v>
      </c>
      <c r="F99" s="16" t="s">
        <v>1</v>
      </c>
      <c r="G99" s="17" t="s">
        <v>1</v>
      </c>
      <c r="H99" t="s">
        <v>392</v>
      </c>
      <c r="I99" t="str">
        <f>IF(Chercher!$Z$1="","",IF(Chercher!$Z$3,IF(LEFT($J99,LEN(Chercher!$Z$2))=Chercher!$Z$2,ROW(),""),IF(AND(ISNUMBER(SEARCH(Chercher!$Z$4,$H99)),OR(Chercher!$Z$5="",ISNUMBER(SEARCH(Chercher!$Z$5,$H99))),OR(Chercher!$Z$6="",ISNUMBER(SEARCH(Chercher!$Z$6,$H99)))),ROW(),"")))</f>
        <v/>
      </c>
      <c r="J99" t="s">
        <v>393</v>
      </c>
    </row>
    <row r="100" spans="1:10" x14ac:dyDescent="0.25">
      <c r="A100" s="15" t="s">
        <v>394</v>
      </c>
      <c r="B100" s="16" t="s">
        <v>40</v>
      </c>
      <c r="C100" s="17" t="s">
        <v>395</v>
      </c>
      <c r="D100" s="17" t="s">
        <v>369</v>
      </c>
      <c r="E100" s="17" t="s">
        <v>334</v>
      </c>
      <c r="F100" s="16" t="s">
        <v>1</v>
      </c>
      <c r="G100" s="17" t="s">
        <v>1</v>
      </c>
      <c r="H100" t="s">
        <v>396</v>
      </c>
      <c r="I100" t="str">
        <f>IF(Chercher!$Z$1="","",IF(Chercher!$Z$3,IF(LEFT($J100,LEN(Chercher!$Z$2))=Chercher!$Z$2,ROW(),""),IF(AND(ISNUMBER(SEARCH(Chercher!$Z$4,$H100)),OR(Chercher!$Z$5="",ISNUMBER(SEARCH(Chercher!$Z$5,$H100))),OR(Chercher!$Z$6="",ISNUMBER(SEARCH(Chercher!$Z$6,$H100)))),ROW(),"")))</f>
        <v/>
      </c>
      <c r="J100" t="s">
        <v>397</v>
      </c>
    </row>
    <row r="101" spans="1:10" x14ac:dyDescent="0.25">
      <c r="A101" s="15" t="s">
        <v>398</v>
      </c>
      <c r="B101" s="16" t="s">
        <v>40</v>
      </c>
      <c r="C101" s="17" t="s">
        <v>399</v>
      </c>
      <c r="D101" s="17" t="s">
        <v>369</v>
      </c>
      <c r="E101" s="17" t="s">
        <v>334</v>
      </c>
      <c r="F101" s="16" t="s">
        <v>1</v>
      </c>
      <c r="G101" s="17" t="s">
        <v>1</v>
      </c>
      <c r="H101" t="s">
        <v>400</v>
      </c>
      <c r="I101" t="str">
        <f>IF(Chercher!$Z$1="","",IF(Chercher!$Z$3,IF(LEFT($J101,LEN(Chercher!$Z$2))=Chercher!$Z$2,ROW(),""),IF(AND(ISNUMBER(SEARCH(Chercher!$Z$4,$H101)),OR(Chercher!$Z$5="",ISNUMBER(SEARCH(Chercher!$Z$5,$H101))),OR(Chercher!$Z$6="",ISNUMBER(SEARCH(Chercher!$Z$6,$H101)))),ROW(),"")))</f>
        <v/>
      </c>
      <c r="J101" t="s">
        <v>401</v>
      </c>
    </row>
    <row r="102" spans="1:10" x14ac:dyDescent="0.25">
      <c r="A102" s="15" t="s">
        <v>402</v>
      </c>
      <c r="B102" s="16" t="s">
        <v>40</v>
      </c>
      <c r="C102" s="17" t="s">
        <v>403</v>
      </c>
      <c r="D102" s="17" t="s">
        <v>369</v>
      </c>
      <c r="E102" s="17" t="s">
        <v>334</v>
      </c>
      <c r="F102" s="16" t="s">
        <v>1</v>
      </c>
      <c r="G102" s="17" t="s">
        <v>1</v>
      </c>
      <c r="H102" t="s">
        <v>404</v>
      </c>
      <c r="I102" t="str">
        <f>IF(Chercher!$Z$1="","",IF(Chercher!$Z$3,IF(LEFT($J102,LEN(Chercher!$Z$2))=Chercher!$Z$2,ROW(),""),IF(AND(ISNUMBER(SEARCH(Chercher!$Z$4,$H102)),OR(Chercher!$Z$5="",ISNUMBER(SEARCH(Chercher!$Z$5,$H102))),OR(Chercher!$Z$6="",ISNUMBER(SEARCH(Chercher!$Z$6,$H102)))),ROW(),"")))</f>
        <v/>
      </c>
      <c r="J102" t="s">
        <v>405</v>
      </c>
    </row>
    <row r="103" spans="1:10" x14ac:dyDescent="0.25">
      <c r="A103" s="15" t="s">
        <v>406</v>
      </c>
      <c r="B103" s="16" t="s">
        <v>40</v>
      </c>
      <c r="C103" s="17" t="s">
        <v>81</v>
      </c>
      <c r="D103" s="17" t="s">
        <v>369</v>
      </c>
      <c r="E103" s="17" t="s">
        <v>334</v>
      </c>
      <c r="F103" s="16" t="s">
        <v>1</v>
      </c>
      <c r="G103" s="17" t="s">
        <v>1</v>
      </c>
      <c r="H103" t="s">
        <v>82</v>
      </c>
      <c r="I103" t="str">
        <f>IF(Chercher!$Z$1="","",IF(Chercher!$Z$3,IF(LEFT($J103,LEN(Chercher!$Z$2))=Chercher!$Z$2,ROW(),""),IF(AND(ISNUMBER(SEARCH(Chercher!$Z$4,$H103)),OR(Chercher!$Z$5="",ISNUMBER(SEARCH(Chercher!$Z$5,$H103))),OR(Chercher!$Z$6="",ISNUMBER(SEARCH(Chercher!$Z$6,$H103)))),ROW(),"")))</f>
        <v/>
      </c>
      <c r="J103" t="s">
        <v>407</v>
      </c>
    </row>
    <row r="104" spans="1:10" x14ac:dyDescent="0.25">
      <c r="A104" s="15" t="s">
        <v>408</v>
      </c>
      <c r="B104" s="16" t="s">
        <v>51</v>
      </c>
      <c r="C104" s="17" t="s">
        <v>409</v>
      </c>
      <c r="D104" s="17" t="s">
        <v>410</v>
      </c>
      <c r="E104" s="17" t="s">
        <v>411</v>
      </c>
      <c r="F104" s="16" t="s">
        <v>1</v>
      </c>
      <c r="G104" s="17" t="s">
        <v>1</v>
      </c>
      <c r="H104" t="s">
        <v>409</v>
      </c>
      <c r="I104" t="str">
        <f>IF(Chercher!$Z$1="","",IF(Chercher!$Z$3,IF(LEFT($J104,LEN(Chercher!$Z$2))=Chercher!$Z$2,ROW(),""),IF(AND(ISNUMBER(SEARCH(Chercher!$Z$4,$H104)),OR(Chercher!$Z$5="",ISNUMBER(SEARCH(Chercher!$Z$5,$H104))),OR(Chercher!$Z$6="",ISNUMBER(SEARCH(Chercher!$Z$6,$H104)))),ROW(),"")))</f>
        <v/>
      </c>
      <c r="J104" t="s">
        <v>412</v>
      </c>
    </row>
    <row r="105" spans="1:10" x14ac:dyDescent="0.25">
      <c r="A105" s="15" t="s">
        <v>413</v>
      </c>
      <c r="B105" s="16" t="s">
        <v>51</v>
      </c>
      <c r="C105" s="17" t="s">
        <v>414</v>
      </c>
      <c r="D105" s="17" t="s">
        <v>410</v>
      </c>
      <c r="E105" s="17" t="s">
        <v>411</v>
      </c>
      <c r="F105" s="16" t="s">
        <v>1</v>
      </c>
      <c r="G105" s="17" t="s">
        <v>1</v>
      </c>
      <c r="H105" t="s">
        <v>414</v>
      </c>
      <c r="I105" t="str">
        <f>IF(Chercher!$Z$1="","",IF(Chercher!$Z$3,IF(LEFT($J105,LEN(Chercher!$Z$2))=Chercher!$Z$2,ROW(),""),IF(AND(ISNUMBER(SEARCH(Chercher!$Z$4,$H105)),OR(Chercher!$Z$5="",ISNUMBER(SEARCH(Chercher!$Z$5,$H105))),OR(Chercher!$Z$6="",ISNUMBER(SEARCH(Chercher!$Z$6,$H105)))),ROW(),"")))</f>
        <v/>
      </c>
      <c r="J105" t="s">
        <v>415</v>
      </c>
    </row>
    <row r="106" spans="1:10" x14ac:dyDescent="0.25">
      <c r="A106" s="15" t="s">
        <v>416</v>
      </c>
      <c r="B106" s="16" t="s">
        <v>51</v>
      </c>
      <c r="C106" s="17" t="s">
        <v>417</v>
      </c>
      <c r="D106" s="17" t="s">
        <v>410</v>
      </c>
      <c r="E106" s="17" t="s">
        <v>411</v>
      </c>
      <c r="F106" s="16" t="s">
        <v>1</v>
      </c>
      <c r="G106" s="17" t="s">
        <v>1</v>
      </c>
      <c r="H106" t="s">
        <v>417</v>
      </c>
      <c r="I106" t="str">
        <f>IF(Chercher!$Z$1="","",IF(Chercher!$Z$3,IF(LEFT($J106,LEN(Chercher!$Z$2))=Chercher!$Z$2,ROW(),""),IF(AND(ISNUMBER(SEARCH(Chercher!$Z$4,$H106)),OR(Chercher!$Z$5="",ISNUMBER(SEARCH(Chercher!$Z$5,$H106))),OR(Chercher!$Z$6="",ISNUMBER(SEARCH(Chercher!$Z$6,$H106)))),ROW(),"")))</f>
        <v/>
      </c>
      <c r="J106" t="s">
        <v>418</v>
      </c>
    </row>
    <row r="107" spans="1:10" x14ac:dyDescent="0.25">
      <c r="A107" s="15" t="s">
        <v>419</v>
      </c>
      <c r="B107" s="16" t="s">
        <v>51</v>
      </c>
      <c r="C107" s="17" t="s">
        <v>420</v>
      </c>
      <c r="D107" s="17" t="s">
        <v>410</v>
      </c>
      <c r="E107" s="17" t="s">
        <v>411</v>
      </c>
      <c r="F107" s="16" t="s">
        <v>1</v>
      </c>
      <c r="G107" s="17" t="s">
        <v>1</v>
      </c>
      <c r="H107" t="s">
        <v>421</v>
      </c>
      <c r="I107" t="str">
        <f>IF(Chercher!$Z$1="","",IF(Chercher!$Z$3,IF(LEFT($J107,LEN(Chercher!$Z$2))=Chercher!$Z$2,ROW(),""),IF(AND(ISNUMBER(SEARCH(Chercher!$Z$4,$H107)),OR(Chercher!$Z$5="",ISNUMBER(SEARCH(Chercher!$Z$5,$H107))),OR(Chercher!$Z$6="",ISNUMBER(SEARCH(Chercher!$Z$6,$H107)))),ROW(),"")))</f>
        <v/>
      </c>
      <c r="J107" t="s">
        <v>422</v>
      </c>
    </row>
    <row r="108" spans="1:10" x14ac:dyDescent="0.25">
      <c r="A108" s="15" t="s">
        <v>423</v>
      </c>
      <c r="B108" s="16" t="s">
        <v>51</v>
      </c>
      <c r="C108" s="17" t="s">
        <v>424</v>
      </c>
      <c r="D108" s="17" t="s">
        <v>410</v>
      </c>
      <c r="E108" s="17" t="s">
        <v>411</v>
      </c>
      <c r="F108" s="16" t="s">
        <v>1</v>
      </c>
      <c r="G108" s="17" t="s">
        <v>1</v>
      </c>
      <c r="H108" t="s">
        <v>425</v>
      </c>
      <c r="I108" t="str">
        <f>IF(Chercher!$Z$1="","",IF(Chercher!$Z$3,IF(LEFT($J108,LEN(Chercher!$Z$2))=Chercher!$Z$2,ROW(),""),IF(AND(ISNUMBER(SEARCH(Chercher!$Z$4,$H108)),OR(Chercher!$Z$5="",ISNUMBER(SEARCH(Chercher!$Z$5,$H108))),OR(Chercher!$Z$6="",ISNUMBER(SEARCH(Chercher!$Z$6,$H108)))),ROW(),"")))</f>
        <v/>
      </c>
      <c r="J108" t="s">
        <v>426</v>
      </c>
    </row>
    <row r="109" spans="1:10" x14ac:dyDescent="0.25">
      <c r="A109" s="15" t="s">
        <v>427</v>
      </c>
      <c r="B109" s="16" t="s">
        <v>51</v>
      </c>
      <c r="C109" s="17" t="s">
        <v>428</v>
      </c>
      <c r="D109" s="17" t="s">
        <v>410</v>
      </c>
      <c r="E109" s="17" t="s">
        <v>411</v>
      </c>
      <c r="F109" s="16" t="s">
        <v>1</v>
      </c>
      <c r="G109" s="17" t="s">
        <v>1</v>
      </c>
      <c r="H109" t="s">
        <v>428</v>
      </c>
      <c r="I109" t="str">
        <f>IF(Chercher!$Z$1="","",IF(Chercher!$Z$3,IF(LEFT($J109,LEN(Chercher!$Z$2))=Chercher!$Z$2,ROW(),""),IF(AND(ISNUMBER(SEARCH(Chercher!$Z$4,$H109)),OR(Chercher!$Z$5="",ISNUMBER(SEARCH(Chercher!$Z$5,$H109))),OR(Chercher!$Z$6="",ISNUMBER(SEARCH(Chercher!$Z$6,$H109)))),ROW(),"")))</f>
        <v/>
      </c>
      <c r="J109" t="s">
        <v>429</v>
      </c>
    </row>
    <row r="110" spans="1:10" x14ac:dyDescent="0.25">
      <c r="A110" s="15" t="s">
        <v>430</v>
      </c>
      <c r="B110" s="16" t="s">
        <v>51</v>
      </c>
      <c r="C110" s="17" t="s">
        <v>431</v>
      </c>
      <c r="D110" s="17" t="s">
        <v>410</v>
      </c>
      <c r="E110" s="17" t="s">
        <v>411</v>
      </c>
      <c r="F110" s="16" t="s">
        <v>1</v>
      </c>
      <c r="G110" s="17" t="s">
        <v>1</v>
      </c>
      <c r="H110" t="s">
        <v>431</v>
      </c>
      <c r="I110" t="str">
        <f>IF(Chercher!$Z$1="","",IF(Chercher!$Z$3,IF(LEFT($J110,LEN(Chercher!$Z$2))=Chercher!$Z$2,ROW(),""),IF(AND(ISNUMBER(SEARCH(Chercher!$Z$4,$H110)),OR(Chercher!$Z$5="",ISNUMBER(SEARCH(Chercher!$Z$5,$H110))),OR(Chercher!$Z$6="",ISNUMBER(SEARCH(Chercher!$Z$6,$H110)))),ROW(),"")))</f>
        <v/>
      </c>
      <c r="J110" t="s">
        <v>432</v>
      </c>
    </row>
    <row r="111" spans="1:10" x14ac:dyDescent="0.25">
      <c r="A111" s="15" t="s">
        <v>433</v>
      </c>
      <c r="B111" s="16" t="s">
        <v>51</v>
      </c>
      <c r="C111" s="17" t="s">
        <v>392</v>
      </c>
      <c r="D111" s="17" t="s">
        <v>410</v>
      </c>
      <c r="E111" s="17" t="s">
        <v>411</v>
      </c>
      <c r="F111" s="16" t="s">
        <v>1</v>
      </c>
      <c r="G111" s="17" t="s">
        <v>1</v>
      </c>
      <c r="H111" t="s">
        <v>392</v>
      </c>
      <c r="I111" t="str">
        <f>IF(Chercher!$Z$1="","",IF(Chercher!$Z$3,IF(LEFT($J111,LEN(Chercher!$Z$2))=Chercher!$Z$2,ROW(),""),IF(AND(ISNUMBER(SEARCH(Chercher!$Z$4,$H111)),OR(Chercher!$Z$5="",ISNUMBER(SEARCH(Chercher!$Z$5,$H111))),OR(Chercher!$Z$6="",ISNUMBER(SEARCH(Chercher!$Z$6,$H111)))),ROW(),"")))</f>
        <v/>
      </c>
      <c r="J111" t="s">
        <v>434</v>
      </c>
    </row>
    <row r="112" spans="1:10" x14ac:dyDescent="0.25">
      <c r="A112" s="15" t="s">
        <v>435</v>
      </c>
      <c r="B112" s="16" t="s">
        <v>40</v>
      </c>
      <c r="C112" s="17" t="s">
        <v>436</v>
      </c>
      <c r="D112" s="17" t="s">
        <v>410</v>
      </c>
      <c r="E112" s="17" t="s">
        <v>411</v>
      </c>
      <c r="F112" s="16" t="s">
        <v>1</v>
      </c>
      <c r="G112" s="17" t="s">
        <v>1</v>
      </c>
      <c r="H112" t="s">
        <v>437</v>
      </c>
      <c r="I112" t="str">
        <f>IF(Chercher!$Z$1="","",IF(Chercher!$Z$3,IF(LEFT($J112,LEN(Chercher!$Z$2))=Chercher!$Z$2,ROW(),""),IF(AND(ISNUMBER(SEARCH(Chercher!$Z$4,$H112)),OR(Chercher!$Z$5="",ISNUMBER(SEARCH(Chercher!$Z$5,$H112))),OR(Chercher!$Z$6="",ISNUMBER(SEARCH(Chercher!$Z$6,$H112)))),ROW(),"")))</f>
        <v/>
      </c>
      <c r="J112" t="s">
        <v>438</v>
      </c>
    </row>
    <row r="113" spans="1:10" x14ac:dyDescent="0.25">
      <c r="A113" s="15" t="s">
        <v>439</v>
      </c>
      <c r="B113" s="16" t="s">
        <v>51</v>
      </c>
      <c r="C113" s="17" t="s">
        <v>440</v>
      </c>
      <c r="D113" s="17" t="s">
        <v>410</v>
      </c>
      <c r="E113" s="17" t="s">
        <v>411</v>
      </c>
      <c r="F113" s="16" t="s">
        <v>1</v>
      </c>
      <c r="G113" s="17" t="s">
        <v>1</v>
      </c>
      <c r="H113" t="s">
        <v>441</v>
      </c>
      <c r="I113" t="str">
        <f>IF(Chercher!$Z$1="","",IF(Chercher!$Z$3,IF(LEFT($J113,LEN(Chercher!$Z$2))=Chercher!$Z$2,ROW(),""),IF(AND(ISNUMBER(SEARCH(Chercher!$Z$4,$H113)),OR(Chercher!$Z$5="",ISNUMBER(SEARCH(Chercher!$Z$5,$H113))),OR(Chercher!$Z$6="",ISNUMBER(SEARCH(Chercher!$Z$6,$H113)))),ROW(),"")))</f>
        <v/>
      </c>
      <c r="J113" t="s">
        <v>442</v>
      </c>
    </row>
    <row r="114" spans="1:10" x14ac:dyDescent="0.25">
      <c r="A114" s="15" t="s">
        <v>443</v>
      </c>
      <c r="B114" s="16" t="s">
        <v>51</v>
      </c>
      <c r="C114" s="17" t="s">
        <v>444</v>
      </c>
      <c r="D114" s="17" t="s">
        <v>410</v>
      </c>
      <c r="E114" s="17" t="s">
        <v>411</v>
      </c>
      <c r="F114" s="16" t="s">
        <v>1</v>
      </c>
      <c r="G114" s="17" t="s">
        <v>1</v>
      </c>
      <c r="H114" t="s">
        <v>444</v>
      </c>
      <c r="I114" t="str">
        <f>IF(Chercher!$Z$1="","",IF(Chercher!$Z$3,IF(LEFT($J114,LEN(Chercher!$Z$2))=Chercher!$Z$2,ROW(),""),IF(AND(ISNUMBER(SEARCH(Chercher!$Z$4,$H114)),OR(Chercher!$Z$5="",ISNUMBER(SEARCH(Chercher!$Z$5,$H114))),OR(Chercher!$Z$6="",ISNUMBER(SEARCH(Chercher!$Z$6,$H114)))),ROW(),"")))</f>
        <v/>
      </c>
      <c r="J114" t="s">
        <v>445</v>
      </c>
    </row>
    <row r="115" spans="1:10" x14ac:dyDescent="0.25">
      <c r="A115" s="15" t="s">
        <v>446</v>
      </c>
      <c r="B115" s="16" t="s">
        <v>40</v>
      </c>
      <c r="C115" s="17" t="s">
        <v>447</v>
      </c>
      <c r="D115" s="17" t="s">
        <v>410</v>
      </c>
      <c r="E115" s="17" t="s">
        <v>411</v>
      </c>
      <c r="F115" s="16" t="s">
        <v>1</v>
      </c>
      <c r="G115" s="17" t="s">
        <v>1</v>
      </c>
      <c r="H115" t="s">
        <v>448</v>
      </c>
      <c r="I115" t="str">
        <f>IF(Chercher!$Z$1="","",IF(Chercher!$Z$3,IF(LEFT($J115,LEN(Chercher!$Z$2))=Chercher!$Z$2,ROW(),""),IF(AND(ISNUMBER(SEARCH(Chercher!$Z$4,$H115)),OR(Chercher!$Z$5="",ISNUMBER(SEARCH(Chercher!$Z$5,$H115))),OR(Chercher!$Z$6="",ISNUMBER(SEARCH(Chercher!$Z$6,$H115)))),ROW(),"")))</f>
        <v/>
      </c>
      <c r="J115" t="s">
        <v>449</v>
      </c>
    </row>
    <row r="116" spans="1:10" x14ac:dyDescent="0.25">
      <c r="A116" s="15" t="s">
        <v>450</v>
      </c>
      <c r="B116" s="16" t="s">
        <v>40</v>
      </c>
      <c r="C116" s="17" t="s">
        <v>451</v>
      </c>
      <c r="D116" s="17" t="s">
        <v>410</v>
      </c>
      <c r="E116" s="17" t="s">
        <v>411</v>
      </c>
      <c r="F116" s="16" t="s">
        <v>1</v>
      </c>
      <c r="G116" s="17" t="s">
        <v>1</v>
      </c>
      <c r="H116" t="s">
        <v>452</v>
      </c>
      <c r="I116" t="str">
        <f>IF(Chercher!$Z$1="","",IF(Chercher!$Z$3,IF(LEFT($J116,LEN(Chercher!$Z$2))=Chercher!$Z$2,ROW(),""),IF(AND(ISNUMBER(SEARCH(Chercher!$Z$4,$H116)),OR(Chercher!$Z$5="",ISNUMBER(SEARCH(Chercher!$Z$5,$H116))),OR(Chercher!$Z$6="",ISNUMBER(SEARCH(Chercher!$Z$6,$H116)))),ROW(),"")))</f>
        <v/>
      </c>
      <c r="J116" t="s">
        <v>453</v>
      </c>
    </row>
    <row r="117" spans="1:10" x14ac:dyDescent="0.25">
      <c r="A117" s="15" t="s">
        <v>454</v>
      </c>
      <c r="B117" s="16" t="s">
        <v>51</v>
      </c>
      <c r="C117" s="17" t="s">
        <v>455</v>
      </c>
      <c r="D117" s="17" t="s">
        <v>410</v>
      </c>
      <c r="E117" s="17" t="s">
        <v>411</v>
      </c>
      <c r="F117" s="16" t="s">
        <v>1</v>
      </c>
      <c r="G117" s="17" t="s">
        <v>1</v>
      </c>
      <c r="H117" t="s">
        <v>456</v>
      </c>
      <c r="I117" t="str">
        <f>IF(Chercher!$Z$1="","",IF(Chercher!$Z$3,IF(LEFT($J117,LEN(Chercher!$Z$2))=Chercher!$Z$2,ROW(),""),IF(AND(ISNUMBER(SEARCH(Chercher!$Z$4,$H117)),OR(Chercher!$Z$5="",ISNUMBER(SEARCH(Chercher!$Z$5,$H117))),OR(Chercher!$Z$6="",ISNUMBER(SEARCH(Chercher!$Z$6,$H117)))),ROW(),"")))</f>
        <v/>
      </c>
      <c r="J117" t="s">
        <v>457</v>
      </c>
    </row>
    <row r="118" spans="1:10" x14ac:dyDescent="0.25">
      <c r="A118" s="15" t="s">
        <v>458</v>
      </c>
      <c r="B118" s="16" t="s">
        <v>40</v>
      </c>
      <c r="C118" s="17" t="s">
        <v>459</v>
      </c>
      <c r="D118" s="17" t="s">
        <v>410</v>
      </c>
      <c r="E118" s="17" t="s">
        <v>411</v>
      </c>
      <c r="F118" s="16" t="s">
        <v>1</v>
      </c>
      <c r="G118" s="17" t="s">
        <v>1</v>
      </c>
      <c r="H118" t="s">
        <v>460</v>
      </c>
      <c r="I118" t="str">
        <f>IF(Chercher!$Z$1="","",IF(Chercher!$Z$3,IF(LEFT($J118,LEN(Chercher!$Z$2))=Chercher!$Z$2,ROW(),""),IF(AND(ISNUMBER(SEARCH(Chercher!$Z$4,$H118)),OR(Chercher!$Z$5="",ISNUMBER(SEARCH(Chercher!$Z$5,$H118))),OR(Chercher!$Z$6="",ISNUMBER(SEARCH(Chercher!$Z$6,$H118)))),ROW(),"")))</f>
        <v/>
      </c>
      <c r="J118" t="s">
        <v>461</v>
      </c>
    </row>
    <row r="119" spans="1:10" x14ac:dyDescent="0.25">
      <c r="A119" s="15" t="s">
        <v>462</v>
      </c>
      <c r="B119" s="16" t="s">
        <v>40</v>
      </c>
      <c r="C119" s="17" t="s">
        <v>463</v>
      </c>
      <c r="D119" s="17" t="s">
        <v>410</v>
      </c>
      <c r="E119" s="17" t="s">
        <v>411</v>
      </c>
      <c r="F119" s="16" t="s">
        <v>1</v>
      </c>
      <c r="G119" s="17" t="s">
        <v>1</v>
      </c>
      <c r="H119" t="s">
        <v>464</v>
      </c>
      <c r="I119" t="str">
        <f>IF(Chercher!$Z$1="","",IF(Chercher!$Z$3,IF(LEFT($J119,LEN(Chercher!$Z$2))=Chercher!$Z$2,ROW(),""),IF(AND(ISNUMBER(SEARCH(Chercher!$Z$4,$H119)),OR(Chercher!$Z$5="",ISNUMBER(SEARCH(Chercher!$Z$5,$H119))),OR(Chercher!$Z$6="",ISNUMBER(SEARCH(Chercher!$Z$6,$H119)))),ROW(),"")))</f>
        <v/>
      </c>
      <c r="J119" t="s">
        <v>465</v>
      </c>
    </row>
    <row r="120" spans="1:10" x14ac:dyDescent="0.25">
      <c r="A120" s="15" t="s">
        <v>466</v>
      </c>
      <c r="B120" s="16" t="s">
        <v>40</v>
      </c>
      <c r="C120" s="17" t="s">
        <v>81</v>
      </c>
      <c r="D120" s="17" t="s">
        <v>410</v>
      </c>
      <c r="E120" s="17" t="s">
        <v>411</v>
      </c>
      <c r="F120" s="16" t="s">
        <v>1</v>
      </c>
      <c r="G120" s="17" t="s">
        <v>1</v>
      </c>
      <c r="H120" t="s">
        <v>82</v>
      </c>
      <c r="I120" t="str">
        <f>IF(Chercher!$Z$1="","",IF(Chercher!$Z$3,IF(LEFT($J120,LEN(Chercher!$Z$2))=Chercher!$Z$2,ROW(),""),IF(AND(ISNUMBER(SEARCH(Chercher!$Z$4,$H120)),OR(Chercher!$Z$5="",ISNUMBER(SEARCH(Chercher!$Z$5,$H120))),OR(Chercher!$Z$6="",ISNUMBER(SEARCH(Chercher!$Z$6,$H120)))),ROW(),"")))</f>
        <v/>
      </c>
      <c r="J120" t="s">
        <v>467</v>
      </c>
    </row>
    <row r="121" spans="1:10" x14ac:dyDescent="0.25">
      <c r="A121" s="15" t="s">
        <v>468</v>
      </c>
      <c r="B121" s="16" t="s">
        <v>51</v>
      </c>
      <c r="C121" s="17" t="s">
        <v>428</v>
      </c>
      <c r="D121" s="17" t="s">
        <v>469</v>
      </c>
      <c r="E121" s="17" t="s">
        <v>411</v>
      </c>
      <c r="F121" s="16" t="s">
        <v>1</v>
      </c>
      <c r="G121" s="17" t="s">
        <v>1</v>
      </c>
      <c r="H121" t="s">
        <v>428</v>
      </c>
      <c r="I121" t="str">
        <f>IF(Chercher!$Z$1="","",IF(Chercher!$Z$3,IF(LEFT($J121,LEN(Chercher!$Z$2))=Chercher!$Z$2,ROW(),""),IF(AND(ISNUMBER(SEARCH(Chercher!$Z$4,$H121)),OR(Chercher!$Z$5="",ISNUMBER(SEARCH(Chercher!$Z$5,$H121))),OR(Chercher!$Z$6="",ISNUMBER(SEARCH(Chercher!$Z$6,$H121)))),ROW(),"")))</f>
        <v/>
      </c>
      <c r="J121" t="s">
        <v>470</v>
      </c>
    </row>
    <row r="122" spans="1:10" x14ac:dyDescent="0.25">
      <c r="A122" s="15" t="s">
        <v>471</v>
      </c>
      <c r="B122" s="16" t="s">
        <v>51</v>
      </c>
      <c r="C122" s="17" t="s">
        <v>431</v>
      </c>
      <c r="D122" s="17" t="s">
        <v>469</v>
      </c>
      <c r="E122" s="17" t="s">
        <v>411</v>
      </c>
      <c r="F122" s="16" t="s">
        <v>1</v>
      </c>
      <c r="G122" s="17" t="s">
        <v>1</v>
      </c>
      <c r="H122" t="s">
        <v>431</v>
      </c>
      <c r="I122" t="str">
        <f>IF(Chercher!$Z$1="","",IF(Chercher!$Z$3,IF(LEFT($J122,LEN(Chercher!$Z$2))=Chercher!$Z$2,ROW(),""),IF(AND(ISNUMBER(SEARCH(Chercher!$Z$4,$H122)),OR(Chercher!$Z$5="",ISNUMBER(SEARCH(Chercher!$Z$5,$H122))),OR(Chercher!$Z$6="",ISNUMBER(SEARCH(Chercher!$Z$6,$H122)))),ROW(),"")))</f>
        <v/>
      </c>
      <c r="J122" t="s">
        <v>472</v>
      </c>
    </row>
    <row r="123" spans="1:10" x14ac:dyDescent="0.25">
      <c r="A123" s="15" t="s">
        <v>473</v>
      </c>
      <c r="B123" s="16" t="s">
        <v>40</v>
      </c>
      <c r="C123" s="17" t="s">
        <v>451</v>
      </c>
      <c r="D123" s="17" t="s">
        <v>469</v>
      </c>
      <c r="E123" s="17" t="s">
        <v>411</v>
      </c>
      <c r="F123" s="16" t="s">
        <v>1</v>
      </c>
      <c r="G123" s="17" t="s">
        <v>1</v>
      </c>
      <c r="H123" t="s">
        <v>452</v>
      </c>
      <c r="I123" t="str">
        <f>IF(Chercher!$Z$1="","",IF(Chercher!$Z$3,IF(LEFT($J123,LEN(Chercher!$Z$2))=Chercher!$Z$2,ROW(),""),IF(AND(ISNUMBER(SEARCH(Chercher!$Z$4,$H123)),OR(Chercher!$Z$5="",ISNUMBER(SEARCH(Chercher!$Z$5,$H123))),OR(Chercher!$Z$6="",ISNUMBER(SEARCH(Chercher!$Z$6,$H123)))),ROW(),"")))</f>
        <v/>
      </c>
      <c r="J123" t="s">
        <v>474</v>
      </c>
    </row>
    <row r="124" spans="1:10" x14ac:dyDescent="0.25">
      <c r="A124" s="15" t="s">
        <v>475</v>
      </c>
      <c r="B124" s="16" t="s">
        <v>40</v>
      </c>
      <c r="C124" s="17" t="s">
        <v>81</v>
      </c>
      <c r="D124" s="17" t="s">
        <v>469</v>
      </c>
      <c r="E124" s="17" t="s">
        <v>411</v>
      </c>
      <c r="F124" s="16" t="s">
        <v>1</v>
      </c>
      <c r="G124" s="17" t="s">
        <v>1</v>
      </c>
      <c r="H124" t="s">
        <v>82</v>
      </c>
      <c r="I124" t="str">
        <f>IF(Chercher!$Z$1="","",IF(Chercher!$Z$3,IF(LEFT($J124,LEN(Chercher!$Z$2))=Chercher!$Z$2,ROW(),""),IF(AND(ISNUMBER(SEARCH(Chercher!$Z$4,$H124)),OR(Chercher!$Z$5="",ISNUMBER(SEARCH(Chercher!$Z$5,$H124))),OR(Chercher!$Z$6="",ISNUMBER(SEARCH(Chercher!$Z$6,$H124)))),ROW(),"")))</f>
        <v/>
      </c>
      <c r="J124" t="s">
        <v>476</v>
      </c>
    </row>
    <row r="125" spans="1:10" x14ac:dyDescent="0.25">
      <c r="A125" s="15" t="s">
        <v>477</v>
      </c>
      <c r="B125" s="16" t="s">
        <v>51</v>
      </c>
      <c r="C125" s="17" t="s">
        <v>478</v>
      </c>
      <c r="D125" s="17" t="s">
        <v>479</v>
      </c>
      <c r="E125" s="17" t="s">
        <v>411</v>
      </c>
      <c r="F125" s="16" t="s">
        <v>1</v>
      </c>
      <c r="G125" s="17" t="s">
        <v>1</v>
      </c>
      <c r="H125" t="s">
        <v>480</v>
      </c>
      <c r="I125" t="str">
        <f>IF(Chercher!$Z$1="","",IF(Chercher!$Z$3,IF(LEFT($J125,LEN(Chercher!$Z$2))=Chercher!$Z$2,ROW(),""),IF(AND(ISNUMBER(SEARCH(Chercher!$Z$4,$H125)),OR(Chercher!$Z$5="",ISNUMBER(SEARCH(Chercher!$Z$5,$H125))),OR(Chercher!$Z$6="",ISNUMBER(SEARCH(Chercher!$Z$6,$H125)))),ROW(),"")))</f>
        <v/>
      </c>
      <c r="J125" t="s">
        <v>481</v>
      </c>
    </row>
    <row r="126" spans="1:10" x14ac:dyDescent="0.25">
      <c r="A126" s="15" t="s">
        <v>482</v>
      </c>
      <c r="B126" s="16" t="s">
        <v>40</v>
      </c>
      <c r="C126" s="17" t="s">
        <v>483</v>
      </c>
      <c r="D126" s="17" t="s">
        <v>479</v>
      </c>
      <c r="E126" s="17" t="s">
        <v>411</v>
      </c>
      <c r="F126" s="16" t="s">
        <v>1</v>
      </c>
      <c r="G126" s="17" t="s">
        <v>1</v>
      </c>
      <c r="H126" t="s">
        <v>484</v>
      </c>
      <c r="I126" t="str">
        <f>IF(Chercher!$Z$1="","",IF(Chercher!$Z$3,IF(LEFT($J126,LEN(Chercher!$Z$2))=Chercher!$Z$2,ROW(),""),IF(AND(ISNUMBER(SEARCH(Chercher!$Z$4,$H126)),OR(Chercher!$Z$5="",ISNUMBER(SEARCH(Chercher!$Z$5,$H126))),OR(Chercher!$Z$6="",ISNUMBER(SEARCH(Chercher!$Z$6,$H126)))),ROW(),"")))</f>
        <v/>
      </c>
      <c r="J126" t="s">
        <v>485</v>
      </c>
    </row>
    <row r="127" spans="1:10" x14ac:dyDescent="0.25">
      <c r="A127" s="15" t="s">
        <v>486</v>
      </c>
      <c r="B127" s="16" t="s">
        <v>40</v>
      </c>
      <c r="C127" s="17" t="s">
        <v>81</v>
      </c>
      <c r="D127" s="17" t="s">
        <v>479</v>
      </c>
      <c r="E127" s="17" t="s">
        <v>411</v>
      </c>
      <c r="F127" s="16" t="s">
        <v>1</v>
      </c>
      <c r="G127" s="17" t="s">
        <v>1</v>
      </c>
      <c r="H127" t="s">
        <v>82</v>
      </c>
      <c r="I127" t="str">
        <f>IF(Chercher!$Z$1="","",IF(Chercher!$Z$3,IF(LEFT($J127,LEN(Chercher!$Z$2))=Chercher!$Z$2,ROW(),""),IF(AND(ISNUMBER(SEARCH(Chercher!$Z$4,$H127)),OR(Chercher!$Z$5="",ISNUMBER(SEARCH(Chercher!$Z$5,$H127))),OR(Chercher!$Z$6="",ISNUMBER(SEARCH(Chercher!$Z$6,$H127)))),ROW(),"")))</f>
        <v/>
      </c>
      <c r="J127" t="s">
        <v>487</v>
      </c>
    </row>
    <row r="128" spans="1:10" x14ac:dyDescent="0.25">
      <c r="A128" s="15" t="s">
        <v>488</v>
      </c>
      <c r="B128" s="16" t="s">
        <v>51</v>
      </c>
      <c r="C128" s="17" t="s">
        <v>489</v>
      </c>
      <c r="D128" s="17" t="s">
        <v>490</v>
      </c>
      <c r="E128" s="17" t="s">
        <v>491</v>
      </c>
      <c r="F128" s="16" t="s">
        <v>1</v>
      </c>
      <c r="G128" s="17" t="s">
        <v>1</v>
      </c>
      <c r="H128" t="s">
        <v>489</v>
      </c>
      <c r="I128" t="str">
        <f>IF(Chercher!$Z$1="","",IF(Chercher!$Z$3,IF(LEFT($J128,LEN(Chercher!$Z$2))=Chercher!$Z$2,ROW(),""),IF(AND(ISNUMBER(SEARCH(Chercher!$Z$4,$H128)),OR(Chercher!$Z$5="",ISNUMBER(SEARCH(Chercher!$Z$5,$H128))),OR(Chercher!$Z$6="",ISNUMBER(SEARCH(Chercher!$Z$6,$H128)))),ROW(),"")))</f>
        <v/>
      </c>
      <c r="J128" t="s">
        <v>492</v>
      </c>
    </row>
    <row r="129" spans="1:10" x14ac:dyDescent="0.25">
      <c r="A129" s="15" t="s">
        <v>493</v>
      </c>
      <c r="B129" s="16" t="s">
        <v>51</v>
      </c>
      <c r="C129" s="17" t="s">
        <v>494</v>
      </c>
      <c r="D129" s="17" t="s">
        <v>490</v>
      </c>
      <c r="E129" s="17" t="s">
        <v>491</v>
      </c>
      <c r="F129" s="16" t="s">
        <v>1</v>
      </c>
      <c r="G129" s="17" t="s">
        <v>1</v>
      </c>
      <c r="H129" t="s">
        <v>494</v>
      </c>
      <c r="I129" t="str">
        <f>IF(Chercher!$Z$1="","",IF(Chercher!$Z$3,IF(LEFT($J129,LEN(Chercher!$Z$2))=Chercher!$Z$2,ROW(),""),IF(AND(ISNUMBER(SEARCH(Chercher!$Z$4,$H129)),OR(Chercher!$Z$5="",ISNUMBER(SEARCH(Chercher!$Z$5,$H129))),OR(Chercher!$Z$6="",ISNUMBER(SEARCH(Chercher!$Z$6,$H129)))),ROW(),"")))</f>
        <v/>
      </c>
      <c r="J129" t="s">
        <v>495</v>
      </c>
    </row>
    <row r="130" spans="1:10" x14ac:dyDescent="0.25">
      <c r="A130" s="15" t="s">
        <v>496</v>
      </c>
      <c r="B130" s="16" t="s">
        <v>51</v>
      </c>
      <c r="C130" s="17" t="s">
        <v>497</v>
      </c>
      <c r="D130" s="17" t="s">
        <v>490</v>
      </c>
      <c r="E130" s="17" t="s">
        <v>491</v>
      </c>
      <c r="F130" s="16" t="s">
        <v>1</v>
      </c>
      <c r="G130" s="17" t="s">
        <v>1</v>
      </c>
      <c r="H130" t="s">
        <v>497</v>
      </c>
      <c r="I130" t="str">
        <f>IF(Chercher!$Z$1="","",IF(Chercher!$Z$3,IF(LEFT($J130,LEN(Chercher!$Z$2))=Chercher!$Z$2,ROW(),""),IF(AND(ISNUMBER(SEARCH(Chercher!$Z$4,$H130)),OR(Chercher!$Z$5="",ISNUMBER(SEARCH(Chercher!$Z$5,$H130))),OR(Chercher!$Z$6="",ISNUMBER(SEARCH(Chercher!$Z$6,$H130)))),ROW(),"")))</f>
        <v/>
      </c>
      <c r="J130" t="s">
        <v>498</v>
      </c>
    </row>
    <row r="131" spans="1:10" x14ac:dyDescent="0.25">
      <c r="A131" s="15" t="s">
        <v>499</v>
      </c>
      <c r="B131" s="16" t="s">
        <v>51</v>
      </c>
      <c r="C131" s="17" t="s">
        <v>500</v>
      </c>
      <c r="D131" s="17" t="s">
        <v>490</v>
      </c>
      <c r="E131" s="17" t="s">
        <v>491</v>
      </c>
      <c r="F131" s="16" t="s">
        <v>1</v>
      </c>
      <c r="G131" s="17" t="s">
        <v>1</v>
      </c>
      <c r="H131" t="s">
        <v>500</v>
      </c>
      <c r="I131" t="str">
        <f>IF(Chercher!$Z$1="","",IF(Chercher!$Z$3,IF(LEFT($J131,LEN(Chercher!$Z$2))=Chercher!$Z$2,ROW(),""),IF(AND(ISNUMBER(SEARCH(Chercher!$Z$4,$H131)),OR(Chercher!$Z$5="",ISNUMBER(SEARCH(Chercher!$Z$5,$H131))),OR(Chercher!$Z$6="",ISNUMBER(SEARCH(Chercher!$Z$6,$H131)))),ROW(),"")))</f>
        <v/>
      </c>
      <c r="J131" t="s">
        <v>501</v>
      </c>
    </row>
    <row r="132" spans="1:10" x14ac:dyDescent="0.25">
      <c r="A132" s="15" t="s">
        <v>502</v>
      </c>
      <c r="B132" s="16" t="s">
        <v>51</v>
      </c>
      <c r="C132" s="17" t="s">
        <v>503</v>
      </c>
      <c r="D132" s="17" t="s">
        <v>490</v>
      </c>
      <c r="E132" s="17" t="s">
        <v>491</v>
      </c>
      <c r="F132" s="16" t="s">
        <v>1</v>
      </c>
      <c r="G132" s="17" t="s">
        <v>1</v>
      </c>
      <c r="H132" t="s">
        <v>503</v>
      </c>
      <c r="I132" t="str">
        <f>IF(Chercher!$Z$1="","",IF(Chercher!$Z$3,IF(LEFT($J132,LEN(Chercher!$Z$2))=Chercher!$Z$2,ROW(),""),IF(AND(ISNUMBER(SEARCH(Chercher!$Z$4,$H132)),OR(Chercher!$Z$5="",ISNUMBER(SEARCH(Chercher!$Z$5,$H132))),OR(Chercher!$Z$6="",ISNUMBER(SEARCH(Chercher!$Z$6,$H132)))),ROW(),"")))</f>
        <v/>
      </c>
      <c r="J132" t="s">
        <v>504</v>
      </c>
    </row>
    <row r="133" spans="1:10" x14ac:dyDescent="0.25">
      <c r="A133" s="15" t="s">
        <v>505</v>
      </c>
      <c r="B133" s="16" t="s">
        <v>51</v>
      </c>
      <c r="C133" s="17" t="s">
        <v>506</v>
      </c>
      <c r="D133" s="17" t="s">
        <v>490</v>
      </c>
      <c r="E133" s="17" t="s">
        <v>491</v>
      </c>
      <c r="F133" s="16" t="s">
        <v>1</v>
      </c>
      <c r="G133" s="17" t="s">
        <v>1</v>
      </c>
      <c r="H133" t="s">
        <v>506</v>
      </c>
      <c r="I133" t="str">
        <f>IF(Chercher!$Z$1="","",IF(Chercher!$Z$3,IF(LEFT($J133,LEN(Chercher!$Z$2))=Chercher!$Z$2,ROW(),""),IF(AND(ISNUMBER(SEARCH(Chercher!$Z$4,$H133)),OR(Chercher!$Z$5="",ISNUMBER(SEARCH(Chercher!$Z$5,$H133))),OR(Chercher!$Z$6="",ISNUMBER(SEARCH(Chercher!$Z$6,$H133)))),ROW(),"")))</f>
        <v/>
      </c>
      <c r="J133" t="s">
        <v>507</v>
      </c>
    </row>
    <row r="134" spans="1:10" x14ac:dyDescent="0.25">
      <c r="A134" s="15" t="s">
        <v>508</v>
      </c>
      <c r="B134" s="16" t="s">
        <v>40</v>
      </c>
      <c r="C134" s="17" t="s">
        <v>81</v>
      </c>
      <c r="D134" s="17" t="s">
        <v>490</v>
      </c>
      <c r="E134" s="17" t="s">
        <v>491</v>
      </c>
      <c r="F134" s="16" t="s">
        <v>1</v>
      </c>
      <c r="G134" s="17" t="s">
        <v>1</v>
      </c>
      <c r="H134" t="s">
        <v>82</v>
      </c>
      <c r="I134" t="str">
        <f>IF(Chercher!$Z$1="","",IF(Chercher!$Z$3,IF(LEFT($J134,LEN(Chercher!$Z$2))=Chercher!$Z$2,ROW(),""),IF(AND(ISNUMBER(SEARCH(Chercher!$Z$4,$H134)),OR(Chercher!$Z$5="",ISNUMBER(SEARCH(Chercher!$Z$5,$H134))),OR(Chercher!$Z$6="",ISNUMBER(SEARCH(Chercher!$Z$6,$H134)))),ROW(),"")))</f>
        <v/>
      </c>
      <c r="J134" t="s">
        <v>509</v>
      </c>
    </row>
    <row r="135" spans="1:10" x14ac:dyDescent="0.25">
      <c r="A135" s="15" t="s">
        <v>510</v>
      </c>
      <c r="B135" s="16" t="s">
        <v>51</v>
      </c>
      <c r="C135" s="17" t="s">
        <v>511</v>
      </c>
      <c r="D135" s="17" t="s">
        <v>512</v>
      </c>
      <c r="E135" s="17" t="s">
        <v>491</v>
      </c>
      <c r="F135" s="16" t="s">
        <v>1</v>
      </c>
      <c r="G135" s="17" t="s">
        <v>1</v>
      </c>
      <c r="H135" t="s">
        <v>511</v>
      </c>
      <c r="I135" t="str">
        <f>IF(Chercher!$Z$1="","",IF(Chercher!$Z$3,IF(LEFT($J135,LEN(Chercher!$Z$2))=Chercher!$Z$2,ROW(),""),IF(AND(ISNUMBER(SEARCH(Chercher!$Z$4,$H135)),OR(Chercher!$Z$5="",ISNUMBER(SEARCH(Chercher!$Z$5,$H135))),OR(Chercher!$Z$6="",ISNUMBER(SEARCH(Chercher!$Z$6,$H135)))),ROW(),"")))</f>
        <v/>
      </c>
      <c r="J135" t="s">
        <v>513</v>
      </c>
    </row>
    <row r="136" spans="1:10" x14ac:dyDescent="0.25">
      <c r="A136" s="15" t="s">
        <v>514</v>
      </c>
      <c r="B136" s="16" t="s">
        <v>51</v>
      </c>
      <c r="C136" s="17" t="s">
        <v>515</v>
      </c>
      <c r="D136" s="17" t="s">
        <v>512</v>
      </c>
      <c r="E136" s="17" t="s">
        <v>491</v>
      </c>
      <c r="F136" s="16" t="s">
        <v>1</v>
      </c>
      <c r="G136" s="17" t="s">
        <v>1</v>
      </c>
      <c r="H136" t="s">
        <v>515</v>
      </c>
      <c r="I136" t="str">
        <f>IF(Chercher!$Z$1="","",IF(Chercher!$Z$3,IF(LEFT($J136,LEN(Chercher!$Z$2))=Chercher!$Z$2,ROW(),""),IF(AND(ISNUMBER(SEARCH(Chercher!$Z$4,$H136)),OR(Chercher!$Z$5="",ISNUMBER(SEARCH(Chercher!$Z$5,$H136))),OR(Chercher!$Z$6="",ISNUMBER(SEARCH(Chercher!$Z$6,$H136)))),ROW(),"")))</f>
        <v/>
      </c>
      <c r="J136" t="s">
        <v>516</v>
      </c>
    </row>
    <row r="137" spans="1:10" x14ac:dyDescent="0.25">
      <c r="A137" s="15" t="s">
        <v>517</v>
      </c>
      <c r="B137" s="16" t="s">
        <v>51</v>
      </c>
      <c r="C137" s="17" t="s">
        <v>518</v>
      </c>
      <c r="D137" s="17" t="s">
        <v>512</v>
      </c>
      <c r="E137" s="17" t="s">
        <v>491</v>
      </c>
      <c r="F137" s="16" t="s">
        <v>1</v>
      </c>
      <c r="G137" s="17" t="s">
        <v>1</v>
      </c>
      <c r="H137" t="s">
        <v>518</v>
      </c>
      <c r="I137" t="str">
        <f>IF(Chercher!$Z$1="","",IF(Chercher!$Z$3,IF(LEFT($J137,LEN(Chercher!$Z$2))=Chercher!$Z$2,ROW(),""),IF(AND(ISNUMBER(SEARCH(Chercher!$Z$4,$H137)),OR(Chercher!$Z$5="",ISNUMBER(SEARCH(Chercher!$Z$5,$H137))),OR(Chercher!$Z$6="",ISNUMBER(SEARCH(Chercher!$Z$6,$H137)))),ROW(),"")))</f>
        <v/>
      </c>
      <c r="J137" t="s">
        <v>519</v>
      </c>
    </row>
    <row r="138" spans="1:10" x14ac:dyDescent="0.25">
      <c r="A138" s="15" t="s">
        <v>520</v>
      </c>
      <c r="B138" s="16" t="s">
        <v>51</v>
      </c>
      <c r="C138" s="17" t="s">
        <v>521</v>
      </c>
      <c r="D138" s="17" t="s">
        <v>512</v>
      </c>
      <c r="E138" s="17" t="s">
        <v>491</v>
      </c>
      <c r="F138" s="16" t="s">
        <v>1</v>
      </c>
      <c r="G138" s="17" t="s">
        <v>1</v>
      </c>
      <c r="H138" t="s">
        <v>521</v>
      </c>
      <c r="I138" t="str">
        <f>IF(Chercher!$Z$1="","",IF(Chercher!$Z$3,IF(LEFT($J138,LEN(Chercher!$Z$2))=Chercher!$Z$2,ROW(),""),IF(AND(ISNUMBER(SEARCH(Chercher!$Z$4,$H138)),OR(Chercher!$Z$5="",ISNUMBER(SEARCH(Chercher!$Z$5,$H138))),OR(Chercher!$Z$6="",ISNUMBER(SEARCH(Chercher!$Z$6,$H138)))),ROW(),"")))</f>
        <v/>
      </c>
      <c r="J138" t="s">
        <v>522</v>
      </c>
    </row>
    <row r="139" spans="1:10" x14ac:dyDescent="0.25">
      <c r="A139" s="15" t="s">
        <v>523</v>
      </c>
      <c r="B139" s="16" t="s">
        <v>40</v>
      </c>
      <c r="C139" s="17" t="s">
        <v>81</v>
      </c>
      <c r="D139" s="17" t="s">
        <v>512</v>
      </c>
      <c r="E139" s="17" t="s">
        <v>491</v>
      </c>
      <c r="F139" s="16" t="s">
        <v>1</v>
      </c>
      <c r="G139" s="17" t="s">
        <v>1</v>
      </c>
      <c r="H139" t="s">
        <v>82</v>
      </c>
      <c r="I139" t="str">
        <f>IF(Chercher!$Z$1="","",IF(Chercher!$Z$3,IF(LEFT($J139,LEN(Chercher!$Z$2))=Chercher!$Z$2,ROW(),""),IF(AND(ISNUMBER(SEARCH(Chercher!$Z$4,$H139)),OR(Chercher!$Z$5="",ISNUMBER(SEARCH(Chercher!$Z$5,$H139))),OR(Chercher!$Z$6="",ISNUMBER(SEARCH(Chercher!$Z$6,$H139)))),ROW(),"")))</f>
        <v/>
      </c>
      <c r="J139" t="s">
        <v>524</v>
      </c>
    </row>
    <row r="140" spans="1:10" x14ac:dyDescent="0.25">
      <c r="A140" s="15" t="s">
        <v>525</v>
      </c>
      <c r="B140" s="16" t="s">
        <v>51</v>
      </c>
      <c r="C140" s="17" t="s">
        <v>526</v>
      </c>
      <c r="D140" s="17" t="s">
        <v>527</v>
      </c>
      <c r="E140" s="17" t="s">
        <v>491</v>
      </c>
      <c r="F140" s="16" t="s">
        <v>1</v>
      </c>
      <c r="G140" s="17" t="s">
        <v>1</v>
      </c>
      <c r="H140" t="s">
        <v>526</v>
      </c>
      <c r="I140" t="str">
        <f>IF(Chercher!$Z$1="","",IF(Chercher!$Z$3,IF(LEFT($J140,LEN(Chercher!$Z$2))=Chercher!$Z$2,ROW(),""),IF(AND(ISNUMBER(SEARCH(Chercher!$Z$4,$H140)),OR(Chercher!$Z$5="",ISNUMBER(SEARCH(Chercher!$Z$5,$H140))),OR(Chercher!$Z$6="",ISNUMBER(SEARCH(Chercher!$Z$6,$H140)))),ROW(),"")))</f>
        <v/>
      </c>
      <c r="J140" t="s">
        <v>528</v>
      </c>
    </row>
    <row r="141" spans="1:10" x14ac:dyDescent="0.25">
      <c r="A141" s="15" t="s">
        <v>529</v>
      </c>
      <c r="B141" s="16" t="s">
        <v>51</v>
      </c>
      <c r="C141" s="17" t="s">
        <v>530</v>
      </c>
      <c r="D141" s="17" t="s">
        <v>527</v>
      </c>
      <c r="E141" s="17" t="s">
        <v>491</v>
      </c>
      <c r="F141" s="16" t="s">
        <v>1</v>
      </c>
      <c r="G141" s="17" t="s">
        <v>1</v>
      </c>
      <c r="H141" t="s">
        <v>531</v>
      </c>
      <c r="I141" t="str">
        <f>IF(Chercher!$Z$1="","",IF(Chercher!$Z$3,IF(LEFT($J141,LEN(Chercher!$Z$2))=Chercher!$Z$2,ROW(),""),IF(AND(ISNUMBER(SEARCH(Chercher!$Z$4,$H141)),OR(Chercher!$Z$5="",ISNUMBER(SEARCH(Chercher!$Z$5,$H141))),OR(Chercher!$Z$6="",ISNUMBER(SEARCH(Chercher!$Z$6,$H141)))),ROW(),"")))</f>
        <v/>
      </c>
      <c r="J141" t="s">
        <v>532</v>
      </c>
    </row>
    <row r="142" spans="1:10" x14ac:dyDescent="0.25">
      <c r="A142" s="15" t="s">
        <v>533</v>
      </c>
      <c r="B142" s="16" t="s">
        <v>40</v>
      </c>
      <c r="C142" s="17" t="s">
        <v>534</v>
      </c>
      <c r="D142" s="17" t="s">
        <v>527</v>
      </c>
      <c r="E142" s="17" t="s">
        <v>491</v>
      </c>
      <c r="F142" s="16" t="s">
        <v>1</v>
      </c>
      <c r="G142" s="17" t="s">
        <v>1</v>
      </c>
      <c r="H142" t="s">
        <v>535</v>
      </c>
      <c r="I142" t="str">
        <f>IF(Chercher!$Z$1="","",IF(Chercher!$Z$3,IF(LEFT($J142,LEN(Chercher!$Z$2))=Chercher!$Z$2,ROW(),""),IF(AND(ISNUMBER(SEARCH(Chercher!$Z$4,$H142)),OR(Chercher!$Z$5="",ISNUMBER(SEARCH(Chercher!$Z$5,$H142))),OR(Chercher!$Z$6="",ISNUMBER(SEARCH(Chercher!$Z$6,$H142)))),ROW(),"")))</f>
        <v/>
      </c>
      <c r="J142" t="s">
        <v>536</v>
      </c>
    </row>
    <row r="143" spans="1:10" x14ac:dyDescent="0.25">
      <c r="A143" s="15" t="s">
        <v>537</v>
      </c>
      <c r="B143" s="16" t="s">
        <v>51</v>
      </c>
      <c r="C143" s="17" t="s">
        <v>538</v>
      </c>
      <c r="D143" s="17" t="s">
        <v>527</v>
      </c>
      <c r="E143" s="17" t="s">
        <v>491</v>
      </c>
      <c r="F143" s="16" t="s">
        <v>1</v>
      </c>
      <c r="G143" s="17" t="s">
        <v>1</v>
      </c>
      <c r="H143" t="s">
        <v>539</v>
      </c>
      <c r="I143" t="str">
        <f>IF(Chercher!$Z$1="","",IF(Chercher!$Z$3,IF(LEFT($J143,LEN(Chercher!$Z$2))=Chercher!$Z$2,ROW(),""),IF(AND(ISNUMBER(SEARCH(Chercher!$Z$4,$H143)),OR(Chercher!$Z$5="",ISNUMBER(SEARCH(Chercher!$Z$5,$H143))),OR(Chercher!$Z$6="",ISNUMBER(SEARCH(Chercher!$Z$6,$H143)))),ROW(),"")))</f>
        <v/>
      </c>
      <c r="J143" t="s">
        <v>540</v>
      </c>
    </row>
    <row r="144" spans="1:10" x14ac:dyDescent="0.25">
      <c r="A144" s="15" t="s">
        <v>541</v>
      </c>
      <c r="B144" s="16" t="s">
        <v>40</v>
      </c>
      <c r="C144" s="17" t="s">
        <v>542</v>
      </c>
      <c r="D144" s="17" t="s">
        <v>527</v>
      </c>
      <c r="E144" s="17" t="s">
        <v>491</v>
      </c>
      <c r="F144" s="16" t="s">
        <v>1</v>
      </c>
      <c r="G144" s="17" t="s">
        <v>1</v>
      </c>
      <c r="H144" t="s">
        <v>543</v>
      </c>
      <c r="I144" t="str">
        <f>IF(Chercher!$Z$1="","",IF(Chercher!$Z$3,IF(LEFT($J144,LEN(Chercher!$Z$2))=Chercher!$Z$2,ROW(),""),IF(AND(ISNUMBER(SEARCH(Chercher!$Z$4,$H144)),OR(Chercher!$Z$5="",ISNUMBER(SEARCH(Chercher!$Z$5,$H144))),OR(Chercher!$Z$6="",ISNUMBER(SEARCH(Chercher!$Z$6,$H144)))),ROW(),"")))</f>
        <v/>
      </c>
      <c r="J144" t="s">
        <v>544</v>
      </c>
    </row>
    <row r="145" spans="1:10" x14ac:dyDescent="0.25">
      <c r="A145" s="15" t="s">
        <v>545</v>
      </c>
      <c r="B145" s="16" t="s">
        <v>40</v>
      </c>
      <c r="C145" s="17" t="s">
        <v>81</v>
      </c>
      <c r="D145" s="17" t="s">
        <v>527</v>
      </c>
      <c r="E145" s="17" t="s">
        <v>491</v>
      </c>
      <c r="F145" s="16" t="s">
        <v>1</v>
      </c>
      <c r="G145" s="17" t="s">
        <v>1</v>
      </c>
      <c r="H145" t="s">
        <v>82</v>
      </c>
      <c r="I145" t="str">
        <f>IF(Chercher!$Z$1="","",IF(Chercher!$Z$3,IF(LEFT($J145,LEN(Chercher!$Z$2))=Chercher!$Z$2,ROW(),""),IF(AND(ISNUMBER(SEARCH(Chercher!$Z$4,$H145)),OR(Chercher!$Z$5="",ISNUMBER(SEARCH(Chercher!$Z$5,$H145))),OR(Chercher!$Z$6="",ISNUMBER(SEARCH(Chercher!$Z$6,$H145)))),ROW(),"")))</f>
        <v/>
      </c>
      <c r="J145" t="s">
        <v>546</v>
      </c>
    </row>
    <row r="146" spans="1:10" x14ac:dyDescent="0.25">
      <c r="A146" s="15" t="s">
        <v>547</v>
      </c>
      <c r="B146" s="16" t="s">
        <v>51</v>
      </c>
      <c r="C146" s="17" t="s">
        <v>548</v>
      </c>
      <c r="D146" s="17" t="s">
        <v>549</v>
      </c>
      <c r="E146" s="17" t="s">
        <v>491</v>
      </c>
      <c r="F146" s="16" t="s">
        <v>1</v>
      </c>
      <c r="G146" s="17" t="s">
        <v>1</v>
      </c>
      <c r="H146" t="s">
        <v>550</v>
      </c>
      <c r="I146" t="str">
        <f>IF(Chercher!$Z$1="","",IF(Chercher!$Z$3,IF(LEFT($J146,LEN(Chercher!$Z$2))=Chercher!$Z$2,ROW(),""),IF(AND(ISNUMBER(SEARCH(Chercher!$Z$4,$H146)),OR(Chercher!$Z$5="",ISNUMBER(SEARCH(Chercher!$Z$5,$H146))),OR(Chercher!$Z$6="",ISNUMBER(SEARCH(Chercher!$Z$6,$H146)))),ROW(),"")))</f>
        <v/>
      </c>
      <c r="J146" t="s">
        <v>551</v>
      </c>
    </row>
    <row r="147" spans="1:10" x14ac:dyDescent="0.25">
      <c r="A147" s="15" t="s">
        <v>552</v>
      </c>
      <c r="B147" s="16" t="s">
        <v>51</v>
      </c>
      <c r="C147" s="17" t="s">
        <v>478</v>
      </c>
      <c r="D147" s="17" t="s">
        <v>549</v>
      </c>
      <c r="E147" s="17" t="s">
        <v>491</v>
      </c>
      <c r="F147" s="16" t="s">
        <v>1</v>
      </c>
      <c r="G147" s="17" t="s">
        <v>1</v>
      </c>
      <c r="H147" t="s">
        <v>480</v>
      </c>
      <c r="I147" t="str">
        <f>IF(Chercher!$Z$1="","",IF(Chercher!$Z$3,IF(LEFT($J147,LEN(Chercher!$Z$2))=Chercher!$Z$2,ROW(),""),IF(AND(ISNUMBER(SEARCH(Chercher!$Z$4,$H147)),OR(Chercher!$Z$5="",ISNUMBER(SEARCH(Chercher!$Z$5,$H147))),OR(Chercher!$Z$6="",ISNUMBER(SEARCH(Chercher!$Z$6,$H147)))),ROW(),"")))</f>
        <v/>
      </c>
      <c r="J147" t="s">
        <v>553</v>
      </c>
    </row>
    <row r="148" spans="1:10" x14ac:dyDescent="0.25">
      <c r="A148" s="15" t="s">
        <v>554</v>
      </c>
      <c r="B148" s="16" t="s">
        <v>51</v>
      </c>
      <c r="C148" s="17" t="s">
        <v>555</v>
      </c>
      <c r="D148" s="17" t="s">
        <v>549</v>
      </c>
      <c r="E148" s="17" t="s">
        <v>491</v>
      </c>
      <c r="F148" s="16" t="s">
        <v>1</v>
      </c>
      <c r="G148" s="17" t="s">
        <v>1</v>
      </c>
      <c r="H148" t="s">
        <v>556</v>
      </c>
      <c r="I148" t="str">
        <f>IF(Chercher!$Z$1="","",IF(Chercher!$Z$3,IF(LEFT($J148,LEN(Chercher!$Z$2))=Chercher!$Z$2,ROW(),""),IF(AND(ISNUMBER(SEARCH(Chercher!$Z$4,$H148)),OR(Chercher!$Z$5="",ISNUMBER(SEARCH(Chercher!$Z$5,$H148))),OR(Chercher!$Z$6="",ISNUMBER(SEARCH(Chercher!$Z$6,$H148)))),ROW(),"")))</f>
        <v/>
      </c>
      <c r="J148" t="s">
        <v>557</v>
      </c>
    </row>
    <row r="149" spans="1:10" x14ac:dyDescent="0.25">
      <c r="A149" s="15" t="s">
        <v>558</v>
      </c>
      <c r="B149" s="16" t="s">
        <v>40</v>
      </c>
      <c r="C149" s="17" t="s">
        <v>81</v>
      </c>
      <c r="D149" s="17" t="s">
        <v>549</v>
      </c>
      <c r="E149" s="17" t="s">
        <v>491</v>
      </c>
      <c r="F149" s="16" t="s">
        <v>1</v>
      </c>
      <c r="G149" s="17" t="s">
        <v>1</v>
      </c>
      <c r="H149" t="s">
        <v>82</v>
      </c>
      <c r="I149" t="str">
        <f>IF(Chercher!$Z$1="","",IF(Chercher!$Z$3,IF(LEFT($J149,LEN(Chercher!$Z$2))=Chercher!$Z$2,ROW(),""),IF(AND(ISNUMBER(SEARCH(Chercher!$Z$4,$H149)),OR(Chercher!$Z$5="",ISNUMBER(SEARCH(Chercher!$Z$5,$H149))),OR(Chercher!$Z$6="",ISNUMBER(SEARCH(Chercher!$Z$6,$H149)))),ROW(),"")))</f>
        <v/>
      </c>
      <c r="J149" t="s">
        <v>559</v>
      </c>
    </row>
    <row r="150" spans="1:10" x14ac:dyDescent="0.25">
      <c r="A150" s="15" t="s">
        <v>560</v>
      </c>
      <c r="B150" s="16" t="s">
        <v>51</v>
      </c>
      <c r="C150" s="17" t="s">
        <v>392</v>
      </c>
      <c r="D150" s="17" t="s">
        <v>561</v>
      </c>
      <c r="E150" s="17" t="s">
        <v>491</v>
      </c>
      <c r="F150" s="16" t="s">
        <v>1</v>
      </c>
      <c r="G150" s="17" t="s">
        <v>1</v>
      </c>
      <c r="H150" t="s">
        <v>392</v>
      </c>
      <c r="I150" t="str">
        <f>IF(Chercher!$Z$1="","",IF(Chercher!$Z$3,IF(LEFT($J150,LEN(Chercher!$Z$2))=Chercher!$Z$2,ROW(),""),IF(AND(ISNUMBER(SEARCH(Chercher!$Z$4,$H150)),OR(Chercher!$Z$5="",ISNUMBER(SEARCH(Chercher!$Z$5,$H150))),OR(Chercher!$Z$6="",ISNUMBER(SEARCH(Chercher!$Z$6,$H150)))),ROW(),"")))</f>
        <v/>
      </c>
      <c r="J150" t="s">
        <v>562</v>
      </c>
    </row>
    <row r="151" spans="1:10" x14ac:dyDescent="0.25">
      <c r="A151" s="15" t="s">
        <v>563</v>
      </c>
      <c r="B151" s="16" t="s">
        <v>40</v>
      </c>
      <c r="C151" s="17" t="s">
        <v>564</v>
      </c>
      <c r="D151" s="17" t="s">
        <v>561</v>
      </c>
      <c r="E151" s="17" t="s">
        <v>491</v>
      </c>
      <c r="F151" s="16" t="s">
        <v>1</v>
      </c>
      <c r="G151" s="17" t="s">
        <v>1</v>
      </c>
      <c r="H151" t="s">
        <v>565</v>
      </c>
      <c r="I151" t="str">
        <f>IF(Chercher!$Z$1="","",IF(Chercher!$Z$3,IF(LEFT($J151,LEN(Chercher!$Z$2))=Chercher!$Z$2,ROW(),""),IF(AND(ISNUMBER(SEARCH(Chercher!$Z$4,$H151)),OR(Chercher!$Z$5="",ISNUMBER(SEARCH(Chercher!$Z$5,$H151))),OR(Chercher!$Z$6="",ISNUMBER(SEARCH(Chercher!$Z$6,$H151)))),ROW(),"")))</f>
        <v/>
      </c>
      <c r="J151" t="s">
        <v>566</v>
      </c>
    </row>
    <row r="152" spans="1:10" x14ac:dyDescent="0.25">
      <c r="A152" s="15" t="s">
        <v>567</v>
      </c>
      <c r="B152" s="16" t="s">
        <v>51</v>
      </c>
      <c r="C152" s="17" t="s">
        <v>568</v>
      </c>
      <c r="D152" s="17" t="s">
        <v>569</v>
      </c>
      <c r="E152" s="17" t="s">
        <v>491</v>
      </c>
      <c r="F152" s="16" t="s">
        <v>1</v>
      </c>
      <c r="G152" s="17" t="s">
        <v>1</v>
      </c>
      <c r="H152" t="s">
        <v>570</v>
      </c>
      <c r="I152" t="str">
        <f>IF(Chercher!$Z$1="","",IF(Chercher!$Z$3,IF(LEFT($J152,LEN(Chercher!$Z$2))=Chercher!$Z$2,ROW(),""),IF(AND(ISNUMBER(SEARCH(Chercher!$Z$4,$H152)),OR(Chercher!$Z$5="",ISNUMBER(SEARCH(Chercher!$Z$5,$H152))),OR(Chercher!$Z$6="",ISNUMBER(SEARCH(Chercher!$Z$6,$H152)))),ROW(),"")))</f>
        <v/>
      </c>
      <c r="J152" t="s">
        <v>571</v>
      </c>
    </row>
    <row r="153" spans="1:10" x14ac:dyDescent="0.25">
      <c r="A153" s="15" t="s">
        <v>572</v>
      </c>
      <c r="B153" s="16" t="s">
        <v>40</v>
      </c>
      <c r="C153" s="17" t="s">
        <v>573</v>
      </c>
      <c r="D153" s="17" t="s">
        <v>569</v>
      </c>
      <c r="E153" s="17" t="s">
        <v>491</v>
      </c>
      <c r="F153" s="16" t="s">
        <v>1</v>
      </c>
      <c r="G153" s="17" t="s">
        <v>1</v>
      </c>
      <c r="H153" t="s">
        <v>574</v>
      </c>
      <c r="I153" t="str">
        <f>IF(Chercher!$Z$1="","",IF(Chercher!$Z$3,IF(LEFT($J153,LEN(Chercher!$Z$2))=Chercher!$Z$2,ROW(),""),IF(AND(ISNUMBER(SEARCH(Chercher!$Z$4,$H153)),OR(Chercher!$Z$5="",ISNUMBER(SEARCH(Chercher!$Z$5,$H153))),OR(Chercher!$Z$6="",ISNUMBER(SEARCH(Chercher!$Z$6,$H153)))),ROW(),"")))</f>
        <v/>
      </c>
      <c r="J153" t="s">
        <v>575</v>
      </c>
    </row>
    <row r="154" spans="1:10" x14ac:dyDescent="0.25">
      <c r="A154" s="15" t="s">
        <v>576</v>
      </c>
      <c r="B154" s="16" t="s">
        <v>40</v>
      </c>
      <c r="C154" s="17" t="s">
        <v>81</v>
      </c>
      <c r="D154" s="17" t="s">
        <v>569</v>
      </c>
      <c r="E154" s="17" t="s">
        <v>491</v>
      </c>
      <c r="F154" s="16" t="s">
        <v>1</v>
      </c>
      <c r="G154" s="17" t="s">
        <v>1</v>
      </c>
      <c r="H154" t="s">
        <v>82</v>
      </c>
      <c r="I154" t="str">
        <f>IF(Chercher!$Z$1="","",IF(Chercher!$Z$3,IF(LEFT($J154,LEN(Chercher!$Z$2))=Chercher!$Z$2,ROW(),""),IF(AND(ISNUMBER(SEARCH(Chercher!$Z$4,$H154)),OR(Chercher!$Z$5="",ISNUMBER(SEARCH(Chercher!$Z$5,$H154))),OR(Chercher!$Z$6="",ISNUMBER(SEARCH(Chercher!$Z$6,$H154)))),ROW(),"")))</f>
        <v/>
      </c>
      <c r="J154" t="s">
        <v>577</v>
      </c>
    </row>
    <row r="155" spans="1:10" x14ac:dyDescent="0.25">
      <c r="A155" s="15" t="s">
        <v>578</v>
      </c>
      <c r="B155" s="16" t="s">
        <v>51</v>
      </c>
      <c r="C155" s="17" t="s">
        <v>579</v>
      </c>
      <c r="D155" s="17" t="s">
        <v>580</v>
      </c>
      <c r="E155" s="17" t="s">
        <v>491</v>
      </c>
      <c r="F155" s="16" t="s">
        <v>1</v>
      </c>
      <c r="G155" s="17" t="s">
        <v>1</v>
      </c>
      <c r="H155" t="s">
        <v>581</v>
      </c>
      <c r="I155" t="str">
        <f>IF(Chercher!$Z$1="","",IF(Chercher!$Z$3,IF(LEFT($J155,LEN(Chercher!$Z$2))=Chercher!$Z$2,ROW(),""),IF(AND(ISNUMBER(SEARCH(Chercher!$Z$4,$H155)),OR(Chercher!$Z$5="",ISNUMBER(SEARCH(Chercher!$Z$5,$H155))),OR(Chercher!$Z$6="",ISNUMBER(SEARCH(Chercher!$Z$6,$H155)))),ROW(),"")))</f>
        <v/>
      </c>
      <c r="J155" t="s">
        <v>582</v>
      </c>
    </row>
    <row r="156" spans="1:10" x14ac:dyDescent="0.25">
      <c r="A156" s="15" t="s">
        <v>583</v>
      </c>
      <c r="B156" s="16" t="s">
        <v>51</v>
      </c>
      <c r="C156" s="17" t="s">
        <v>584</v>
      </c>
      <c r="D156" s="17" t="s">
        <v>580</v>
      </c>
      <c r="E156" s="17" t="s">
        <v>491</v>
      </c>
      <c r="F156" s="16" t="s">
        <v>1</v>
      </c>
      <c r="G156" s="17" t="s">
        <v>1</v>
      </c>
      <c r="H156" t="s">
        <v>585</v>
      </c>
      <c r="I156" t="str">
        <f>IF(Chercher!$Z$1="","",IF(Chercher!$Z$3,IF(LEFT($J156,LEN(Chercher!$Z$2))=Chercher!$Z$2,ROW(),""),IF(AND(ISNUMBER(SEARCH(Chercher!$Z$4,$H156)),OR(Chercher!$Z$5="",ISNUMBER(SEARCH(Chercher!$Z$5,$H156))),OR(Chercher!$Z$6="",ISNUMBER(SEARCH(Chercher!$Z$6,$H156)))),ROW(),"")))</f>
        <v/>
      </c>
      <c r="J156" t="s">
        <v>586</v>
      </c>
    </row>
    <row r="157" spans="1:10" x14ac:dyDescent="0.25">
      <c r="A157" s="15" t="s">
        <v>587</v>
      </c>
      <c r="B157" s="16" t="s">
        <v>51</v>
      </c>
      <c r="C157" s="17" t="s">
        <v>588</v>
      </c>
      <c r="D157" s="17" t="s">
        <v>580</v>
      </c>
      <c r="E157" s="17" t="s">
        <v>491</v>
      </c>
      <c r="F157" s="16" t="s">
        <v>1</v>
      </c>
      <c r="G157" s="17" t="s">
        <v>1</v>
      </c>
      <c r="H157" t="s">
        <v>588</v>
      </c>
      <c r="I157" t="str">
        <f>IF(Chercher!$Z$1="","",IF(Chercher!$Z$3,IF(LEFT($J157,LEN(Chercher!$Z$2))=Chercher!$Z$2,ROW(),""),IF(AND(ISNUMBER(SEARCH(Chercher!$Z$4,$H157)),OR(Chercher!$Z$5="",ISNUMBER(SEARCH(Chercher!$Z$5,$H157))),OR(Chercher!$Z$6="",ISNUMBER(SEARCH(Chercher!$Z$6,$H157)))),ROW(),"")))</f>
        <v/>
      </c>
      <c r="J157" t="s">
        <v>589</v>
      </c>
    </row>
    <row r="158" spans="1:10" x14ac:dyDescent="0.25">
      <c r="A158" s="15" t="s">
        <v>590</v>
      </c>
      <c r="B158" s="16" t="s">
        <v>51</v>
      </c>
      <c r="C158" s="17" t="s">
        <v>591</v>
      </c>
      <c r="D158" s="17" t="s">
        <v>580</v>
      </c>
      <c r="E158" s="17" t="s">
        <v>491</v>
      </c>
      <c r="F158" s="16" t="s">
        <v>1</v>
      </c>
      <c r="G158" s="17" t="s">
        <v>1</v>
      </c>
      <c r="H158" t="s">
        <v>591</v>
      </c>
      <c r="I158" t="str">
        <f>IF(Chercher!$Z$1="","",IF(Chercher!$Z$3,IF(LEFT($J158,LEN(Chercher!$Z$2))=Chercher!$Z$2,ROW(),""),IF(AND(ISNUMBER(SEARCH(Chercher!$Z$4,$H158)),OR(Chercher!$Z$5="",ISNUMBER(SEARCH(Chercher!$Z$5,$H158))),OR(Chercher!$Z$6="",ISNUMBER(SEARCH(Chercher!$Z$6,$H158)))),ROW(),"")))</f>
        <v/>
      </c>
      <c r="J158" t="s">
        <v>592</v>
      </c>
    </row>
    <row r="159" spans="1:10" x14ac:dyDescent="0.25">
      <c r="A159" s="15" t="s">
        <v>593</v>
      </c>
      <c r="B159" s="16" t="s">
        <v>40</v>
      </c>
      <c r="C159" s="17" t="s">
        <v>81</v>
      </c>
      <c r="D159" s="17" t="s">
        <v>580</v>
      </c>
      <c r="E159" s="17" t="s">
        <v>491</v>
      </c>
      <c r="F159" s="16" t="s">
        <v>1</v>
      </c>
      <c r="G159" s="17" t="s">
        <v>1</v>
      </c>
      <c r="H159" t="s">
        <v>82</v>
      </c>
      <c r="I159" t="str">
        <f>IF(Chercher!$Z$1="","",IF(Chercher!$Z$3,IF(LEFT($J159,LEN(Chercher!$Z$2))=Chercher!$Z$2,ROW(),""),IF(AND(ISNUMBER(SEARCH(Chercher!$Z$4,$H159)),OR(Chercher!$Z$5="",ISNUMBER(SEARCH(Chercher!$Z$5,$H159))),OR(Chercher!$Z$6="",ISNUMBER(SEARCH(Chercher!$Z$6,$H159)))),ROW(),"")))</f>
        <v/>
      </c>
      <c r="J159" t="s">
        <v>594</v>
      </c>
    </row>
    <row r="160" spans="1:10" x14ac:dyDescent="0.25">
      <c r="A160" s="15" t="s">
        <v>595</v>
      </c>
      <c r="B160" s="16" t="s">
        <v>51</v>
      </c>
      <c r="C160" s="17" t="s">
        <v>596</v>
      </c>
      <c r="D160" s="17" t="s">
        <v>597</v>
      </c>
      <c r="E160" s="17" t="s">
        <v>491</v>
      </c>
      <c r="F160" s="16" t="s">
        <v>1</v>
      </c>
      <c r="G160" s="17" t="s">
        <v>1</v>
      </c>
      <c r="H160" t="s">
        <v>598</v>
      </c>
      <c r="I160" t="str">
        <f>IF(Chercher!$Z$1="","",IF(Chercher!$Z$3,IF(LEFT($J160,LEN(Chercher!$Z$2))=Chercher!$Z$2,ROW(),""),IF(AND(ISNUMBER(SEARCH(Chercher!$Z$4,$H160)),OR(Chercher!$Z$5="",ISNUMBER(SEARCH(Chercher!$Z$5,$H160))),OR(Chercher!$Z$6="",ISNUMBER(SEARCH(Chercher!$Z$6,$H160)))),ROW(),"")))</f>
        <v/>
      </c>
      <c r="J160" t="s">
        <v>599</v>
      </c>
    </row>
    <row r="161" spans="1:10" x14ac:dyDescent="0.25">
      <c r="A161" s="15" t="s">
        <v>600</v>
      </c>
      <c r="B161" s="16" t="s">
        <v>40</v>
      </c>
      <c r="C161" s="17" t="s">
        <v>81</v>
      </c>
      <c r="D161" s="17" t="s">
        <v>597</v>
      </c>
      <c r="E161" s="17" t="s">
        <v>491</v>
      </c>
      <c r="F161" s="16" t="s">
        <v>1</v>
      </c>
      <c r="G161" s="17" t="s">
        <v>1</v>
      </c>
      <c r="H161" t="s">
        <v>82</v>
      </c>
      <c r="I161" t="str">
        <f>IF(Chercher!$Z$1="","",IF(Chercher!$Z$3,IF(LEFT($J161,LEN(Chercher!$Z$2))=Chercher!$Z$2,ROW(),""),IF(AND(ISNUMBER(SEARCH(Chercher!$Z$4,$H161)),OR(Chercher!$Z$5="",ISNUMBER(SEARCH(Chercher!$Z$5,$H161))),OR(Chercher!$Z$6="",ISNUMBER(SEARCH(Chercher!$Z$6,$H161)))),ROW(),"")))</f>
        <v/>
      </c>
      <c r="J161" t="s">
        <v>601</v>
      </c>
    </row>
    <row r="162" spans="1:10" x14ac:dyDescent="0.25">
      <c r="A162" s="15" t="s">
        <v>602</v>
      </c>
      <c r="B162" s="16" t="s">
        <v>40</v>
      </c>
      <c r="C162" s="17" t="s">
        <v>603</v>
      </c>
      <c r="D162" s="17" t="s">
        <v>604</v>
      </c>
      <c r="E162" s="17" t="s">
        <v>491</v>
      </c>
      <c r="F162" s="16" t="s">
        <v>1</v>
      </c>
      <c r="G162" s="17" t="s">
        <v>1</v>
      </c>
      <c r="H162" t="s">
        <v>603</v>
      </c>
      <c r="I162" t="str">
        <f>IF(Chercher!$Z$1="","",IF(Chercher!$Z$3,IF(LEFT($J162,LEN(Chercher!$Z$2))=Chercher!$Z$2,ROW(),""),IF(AND(ISNUMBER(SEARCH(Chercher!$Z$4,$H162)),OR(Chercher!$Z$5="",ISNUMBER(SEARCH(Chercher!$Z$5,$H162))),OR(Chercher!$Z$6="",ISNUMBER(SEARCH(Chercher!$Z$6,$H162)))),ROW(),"")))</f>
        <v/>
      </c>
      <c r="J162" t="s">
        <v>605</v>
      </c>
    </row>
    <row r="163" spans="1:10" x14ac:dyDescent="0.25">
      <c r="A163" s="15" t="s">
        <v>606</v>
      </c>
      <c r="B163" s="16" t="s">
        <v>51</v>
      </c>
      <c r="C163" s="17" t="s">
        <v>607</v>
      </c>
      <c r="D163" s="17" t="s">
        <v>604</v>
      </c>
      <c r="E163" s="17" t="s">
        <v>491</v>
      </c>
      <c r="F163" s="16" t="s">
        <v>1</v>
      </c>
      <c r="G163" s="17" t="s">
        <v>1</v>
      </c>
      <c r="H163" t="s">
        <v>608</v>
      </c>
      <c r="I163" t="str">
        <f>IF(Chercher!$Z$1="","",IF(Chercher!$Z$3,IF(LEFT($J163,LEN(Chercher!$Z$2))=Chercher!$Z$2,ROW(),""),IF(AND(ISNUMBER(SEARCH(Chercher!$Z$4,$H163)),OR(Chercher!$Z$5="",ISNUMBER(SEARCH(Chercher!$Z$5,$H163))),OR(Chercher!$Z$6="",ISNUMBER(SEARCH(Chercher!$Z$6,$H163)))),ROW(),"")))</f>
        <v/>
      </c>
      <c r="J163" t="s">
        <v>609</v>
      </c>
    </row>
    <row r="164" spans="1:10" x14ac:dyDescent="0.25">
      <c r="A164" s="15" t="s">
        <v>610</v>
      </c>
      <c r="B164" s="16" t="s">
        <v>40</v>
      </c>
      <c r="C164" s="17" t="s">
        <v>611</v>
      </c>
      <c r="D164" s="17" t="s">
        <v>604</v>
      </c>
      <c r="E164" s="17" t="s">
        <v>491</v>
      </c>
      <c r="F164" s="16" t="s">
        <v>1</v>
      </c>
      <c r="G164" s="17" t="s">
        <v>1</v>
      </c>
      <c r="H164" t="s">
        <v>612</v>
      </c>
      <c r="I164" t="str">
        <f>IF(Chercher!$Z$1="","",IF(Chercher!$Z$3,IF(LEFT($J164,LEN(Chercher!$Z$2))=Chercher!$Z$2,ROW(),""),IF(AND(ISNUMBER(SEARCH(Chercher!$Z$4,$H164)),OR(Chercher!$Z$5="",ISNUMBER(SEARCH(Chercher!$Z$5,$H164))),OR(Chercher!$Z$6="",ISNUMBER(SEARCH(Chercher!$Z$6,$H164)))),ROW(),"")))</f>
        <v/>
      </c>
      <c r="J164" t="s">
        <v>613</v>
      </c>
    </row>
    <row r="165" spans="1:10" x14ac:dyDescent="0.25">
      <c r="A165" s="15" t="s">
        <v>614</v>
      </c>
      <c r="B165" s="16" t="s">
        <v>40</v>
      </c>
      <c r="C165" s="17" t="s">
        <v>81</v>
      </c>
      <c r="D165" s="17" t="s">
        <v>604</v>
      </c>
      <c r="E165" s="17" t="s">
        <v>491</v>
      </c>
      <c r="F165" s="16" t="s">
        <v>1</v>
      </c>
      <c r="G165" s="17" t="s">
        <v>1</v>
      </c>
      <c r="H165" t="s">
        <v>82</v>
      </c>
      <c r="I165" t="str">
        <f>IF(Chercher!$Z$1="","",IF(Chercher!$Z$3,IF(LEFT($J165,LEN(Chercher!$Z$2))=Chercher!$Z$2,ROW(),""),IF(AND(ISNUMBER(SEARCH(Chercher!$Z$4,$H165)),OR(Chercher!$Z$5="",ISNUMBER(SEARCH(Chercher!$Z$5,$H165))),OR(Chercher!$Z$6="",ISNUMBER(SEARCH(Chercher!$Z$6,$H165)))),ROW(),"")))</f>
        <v/>
      </c>
      <c r="J165" t="s">
        <v>615</v>
      </c>
    </row>
    <row r="166" spans="1:10" x14ac:dyDescent="0.25">
      <c r="A166" s="15" t="s">
        <v>616</v>
      </c>
      <c r="B166" s="16" t="s">
        <v>51</v>
      </c>
      <c r="C166" s="17" t="s">
        <v>617</v>
      </c>
      <c r="D166" s="17" t="s">
        <v>618</v>
      </c>
      <c r="E166" s="17" t="s">
        <v>491</v>
      </c>
      <c r="F166" s="16" t="s">
        <v>1</v>
      </c>
      <c r="G166" s="17" t="s">
        <v>1</v>
      </c>
      <c r="H166" t="s">
        <v>619</v>
      </c>
      <c r="I166" t="str">
        <f>IF(Chercher!$Z$1="","",IF(Chercher!$Z$3,IF(LEFT($J166,LEN(Chercher!$Z$2))=Chercher!$Z$2,ROW(),""),IF(AND(ISNUMBER(SEARCH(Chercher!$Z$4,$H166)),OR(Chercher!$Z$5="",ISNUMBER(SEARCH(Chercher!$Z$5,$H166))),OR(Chercher!$Z$6="",ISNUMBER(SEARCH(Chercher!$Z$6,$H166)))),ROW(),"")))</f>
        <v/>
      </c>
      <c r="J166" t="s">
        <v>620</v>
      </c>
    </row>
    <row r="167" spans="1:10" x14ac:dyDescent="0.25">
      <c r="A167" s="15" t="s">
        <v>621</v>
      </c>
      <c r="B167" s="16" t="s">
        <v>40</v>
      </c>
      <c r="C167" s="17" t="s">
        <v>81</v>
      </c>
      <c r="D167" s="17" t="s">
        <v>618</v>
      </c>
      <c r="E167" s="17" t="s">
        <v>491</v>
      </c>
      <c r="F167" s="16" t="s">
        <v>1</v>
      </c>
      <c r="G167" s="17" t="s">
        <v>1</v>
      </c>
      <c r="H167" t="s">
        <v>82</v>
      </c>
      <c r="I167" t="str">
        <f>IF(Chercher!$Z$1="","",IF(Chercher!$Z$3,IF(LEFT($J167,LEN(Chercher!$Z$2))=Chercher!$Z$2,ROW(),""),IF(AND(ISNUMBER(SEARCH(Chercher!$Z$4,$H167)),OR(Chercher!$Z$5="",ISNUMBER(SEARCH(Chercher!$Z$5,$H167))),OR(Chercher!$Z$6="",ISNUMBER(SEARCH(Chercher!$Z$6,$H167)))),ROW(),"")))</f>
        <v/>
      </c>
      <c r="J167" t="s">
        <v>622</v>
      </c>
    </row>
    <row r="168" spans="1:10" x14ac:dyDescent="0.25">
      <c r="A168" s="15" t="s">
        <v>623</v>
      </c>
      <c r="B168" s="16" t="s">
        <v>40</v>
      </c>
      <c r="C168" s="17" t="s">
        <v>624</v>
      </c>
      <c r="D168" s="17" t="s">
        <v>625</v>
      </c>
      <c r="E168" s="17" t="s">
        <v>491</v>
      </c>
      <c r="F168" s="16" t="s">
        <v>1</v>
      </c>
      <c r="G168" s="17" t="s">
        <v>1</v>
      </c>
      <c r="H168" t="s">
        <v>626</v>
      </c>
      <c r="I168" t="str">
        <f>IF(Chercher!$Z$1="","",IF(Chercher!$Z$3,IF(LEFT($J168,LEN(Chercher!$Z$2))=Chercher!$Z$2,ROW(),""),IF(AND(ISNUMBER(SEARCH(Chercher!$Z$4,$H168)),OR(Chercher!$Z$5="",ISNUMBER(SEARCH(Chercher!$Z$5,$H168))),OR(Chercher!$Z$6="",ISNUMBER(SEARCH(Chercher!$Z$6,$H168)))),ROW(),"")))</f>
        <v/>
      </c>
      <c r="J168" t="s">
        <v>627</v>
      </c>
    </row>
    <row r="169" spans="1:10" x14ac:dyDescent="0.25">
      <c r="A169" s="15" t="s">
        <v>628</v>
      </c>
      <c r="B169" s="16" t="s">
        <v>40</v>
      </c>
      <c r="C169" s="17" t="s">
        <v>81</v>
      </c>
      <c r="D169" s="17" t="s">
        <v>625</v>
      </c>
      <c r="E169" s="17" t="s">
        <v>491</v>
      </c>
      <c r="F169" s="16" t="s">
        <v>1</v>
      </c>
      <c r="G169" s="17" t="s">
        <v>1</v>
      </c>
      <c r="H169" t="s">
        <v>82</v>
      </c>
      <c r="I169" t="str">
        <f>IF(Chercher!$Z$1="","",IF(Chercher!$Z$3,IF(LEFT($J169,LEN(Chercher!$Z$2))=Chercher!$Z$2,ROW(),""),IF(AND(ISNUMBER(SEARCH(Chercher!$Z$4,$H169)),OR(Chercher!$Z$5="",ISNUMBER(SEARCH(Chercher!$Z$5,$H169))),OR(Chercher!$Z$6="",ISNUMBER(SEARCH(Chercher!$Z$6,$H169)))),ROW(),"")))</f>
        <v/>
      </c>
      <c r="J169" t="s">
        <v>629</v>
      </c>
    </row>
    <row r="170" spans="1:10" x14ac:dyDescent="0.25">
      <c r="A170" s="15" t="s">
        <v>630</v>
      </c>
      <c r="B170" s="16" t="s">
        <v>51</v>
      </c>
      <c r="C170" s="17" t="s">
        <v>631</v>
      </c>
      <c r="D170" s="17" t="s">
        <v>632</v>
      </c>
      <c r="E170" s="17" t="s">
        <v>491</v>
      </c>
      <c r="F170" s="16" t="s">
        <v>1</v>
      </c>
      <c r="G170" s="17" t="s">
        <v>1</v>
      </c>
      <c r="H170" t="s">
        <v>631</v>
      </c>
      <c r="I170" t="str">
        <f>IF(Chercher!$Z$1="","",IF(Chercher!$Z$3,IF(LEFT($J170,LEN(Chercher!$Z$2))=Chercher!$Z$2,ROW(),""),IF(AND(ISNUMBER(SEARCH(Chercher!$Z$4,$H170)),OR(Chercher!$Z$5="",ISNUMBER(SEARCH(Chercher!$Z$5,$H170))),OR(Chercher!$Z$6="",ISNUMBER(SEARCH(Chercher!$Z$6,$H170)))),ROW(),"")))</f>
        <v/>
      </c>
      <c r="J170" t="s">
        <v>633</v>
      </c>
    </row>
    <row r="171" spans="1:10" x14ac:dyDescent="0.25">
      <c r="A171" s="15" t="s">
        <v>634</v>
      </c>
      <c r="B171" s="16" t="s">
        <v>51</v>
      </c>
      <c r="C171" s="17" t="s">
        <v>635</v>
      </c>
      <c r="D171" s="17" t="s">
        <v>632</v>
      </c>
      <c r="E171" s="17" t="s">
        <v>491</v>
      </c>
      <c r="F171" s="16" t="s">
        <v>1</v>
      </c>
      <c r="G171" s="17" t="s">
        <v>1</v>
      </c>
      <c r="H171" t="s">
        <v>636</v>
      </c>
      <c r="I171" t="str">
        <f>IF(Chercher!$Z$1="","",IF(Chercher!$Z$3,IF(LEFT($J171,LEN(Chercher!$Z$2))=Chercher!$Z$2,ROW(),""),IF(AND(ISNUMBER(SEARCH(Chercher!$Z$4,$H171)),OR(Chercher!$Z$5="",ISNUMBER(SEARCH(Chercher!$Z$5,$H171))),OR(Chercher!$Z$6="",ISNUMBER(SEARCH(Chercher!$Z$6,$H171)))),ROW(),"")))</f>
        <v/>
      </c>
      <c r="J171" t="s">
        <v>637</v>
      </c>
    </row>
    <row r="172" spans="1:10" x14ac:dyDescent="0.25">
      <c r="A172" s="15" t="s">
        <v>638</v>
      </c>
      <c r="B172" s="16" t="s">
        <v>40</v>
      </c>
      <c r="C172" s="17" t="s">
        <v>639</v>
      </c>
      <c r="D172" s="17" t="s">
        <v>632</v>
      </c>
      <c r="E172" s="17" t="s">
        <v>491</v>
      </c>
      <c r="F172" s="16" t="s">
        <v>1</v>
      </c>
      <c r="G172" s="17" t="s">
        <v>1</v>
      </c>
      <c r="H172" t="s">
        <v>639</v>
      </c>
      <c r="I172" t="str">
        <f>IF(Chercher!$Z$1="","",IF(Chercher!$Z$3,IF(LEFT($J172,LEN(Chercher!$Z$2))=Chercher!$Z$2,ROW(),""),IF(AND(ISNUMBER(SEARCH(Chercher!$Z$4,$H172)),OR(Chercher!$Z$5="",ISNUMBER(SEARCH(Chercher!$Z$5,$H172))),OR(Chercher!$Z$6="",ISNUMBER(SEARCH(Chercher!$Z$6,$H172)))),ROW(),"")))</f>
        <v/>
      </c>
      <c r="J172" t="s">
        <v>640</v>
      </c>
    </row>
    <row r="173" spans="1:10" x14ac:dyDescent="0.25">
      <c r="A173" s="15" t="s">
        <v>641</v>
      </c>
      <c r="B173" s="16" t="s">
        <v>51</v>
      </c>
      <c r="C173" s="17" t="s">
        <v>642</v>
      </c>
      <c r="D173" s="17" t="s">
        <v>632</v>
      </c>
      <c r="E173" s="17" t="s">
        <v>491</v>
      </c>
      <c r="F173" s="16" t="s">
        <v>1</v>
      </c>
      <c r="G173" s="17" t="s">
        <v>1</v>
      </c>
      <c r="H173" t="s">
        <v>643</v>
      </c>
      <c r="I173" t="str">
        <f>IF(Chercher!$Z$1="","",IF(Chercher!$Z$3,IF(LEFT($J173,LEN(Chercher!$Z$2))=Chercher!$Z$2,ROW(),""),IF(AND(ISNUMBER(SEARCH(Chercher!$Z$4,$H173)),OR(Chercher!$Z$5="",ISNUMBER(SEARCH(Chercher!$Z$5,$H173))),OR(Chercher!$Z$6="",ISNUMBER(SEARCH(Chercher!$Z$6,$H173)))),ROW(),"")))</f>
        <v/>
      </c>
      <c r="J173" t="s">
        <v>644</v>
      </c>
    </row>
    <row r="174" spans="1:10" x14ac:dyDescent="0.25">
      <c r="A174" s="15" t="s">
        <v>645</v>
      </c>
      <c r="B174" s="16" t="s">
        <v>51</v>
      </c>
      <c r="C174" s="17" t="s">
        <v>646</v>
      </c>
      <c r="D174" s="17" t="s">
        <v>632</v>
      </c>
      <c r="E174" s="17" t="s">
        <v>491</v>
      </c>
      <c r="F174" s="16" t="s">
        <v>1</v>
      </c>
      <c r="G174" s="17" t="s">
        <v>1</v>
      </c>
      <c r="H174" t="s">
        <v>646</v>
      </c>
      <c r="I174" t="str">
        <f>IF(Chercher!$Z$1="","",IF(Chercher!$Z$3,IF(LEFT($J174,LEN(Chercher!$Z$2))=Chercher!$Z$2,ROW(),""),IF(AND(ISNUMBER(SEARCH(Chercher!$Z$4,$H174)),OR(Chercher!$Z$5="",ISNUMBER(SEARCH(Chercher!$Z$5,$H174))),OR(Chercher!$Z$6="",ISNUMBER(SEARCH(Chercher!$Z$6,$H174)))),ROW(),"")))</f>
        <v/>
      </c>
      <c r="J174" t="s">
        <v>647</v>
      </c>
    </row>
    <row r="175" spans="1:10" x14ac:dyDescent="0.25">
      <c r="A175" s="15" t="s">
        <v>648</v>
      </c>
      <c r="B175" s="16" t="s">
        <v>40</v>
      </c>
      <c r="C175" s="17" t="s">
        <v>81</v>
      </c>
      <c r="D175" s="17" t="s">
        <v>632</v>
      </c>
      <c r="E175" s="17" t="s">
        <v>491</v>
      </c>
      <c r="F175" s="16" t="s">
        <v>1</v>
      </c>
      <c r="G175" s="17" t="s">
        <v>1</v>
      </c>
      <c r="H175" t="s">
        <v>82</v>
      </c>
      <c r="I175" t="str">
        <f>IF(Chercher!$Z$1="","",IF(Chercher!$Z$3,IF(LEFT($J175,LEN(Chercher!$Z$2))=Chercher!$Z$2,ROW(),""),IF(AND(ISNUMBER(SEARCH(Chercher!$Z$4,$H175)),OR(Chercher!$Z$5="",ISNUMBER(SEARCH(Chercher!$Z$5,$H175))),OR(Chercher!$Z$6="",ISNUMBER(SEARCH(Chercher!$Z$6,$H175)))),ROW(),"")))</f>
        <v/>
      </c>
      <c r="J175" t="s">
        <v>649</v>
      </c>
    </row>
    <row r="176" spans="1:10" x14ac:dyDescent="0.25">
      <c r="A176" s="15" t="s">
        <v>650</v>
      </c>
      <c r="B176" s="16" t="s">
        <v>51</v>
      </c>
      <c r="C176" s="17" t="s">
        <v>651</v>
      </c>
      <c r="D176" s="17" t="s">
        <v>652</v>
      </c>
      <c r="E176" s="17" t="s">
        <v>653</v>
      </c>
      <c r="F176" s="16" t="s">
        <v>1</v>
      </c>
      <c r="G176" s="17" t="s">
        <v>1</v>
      </c>
      <c r="H176" t="s">
        <v>654</v>
      </c>
      <c r="I176" t="str">
        <f>IF(Chercher!$Z$1="","",IF(Chercher!$Z$3,IF(LEFT($J176,LEN(Chercher!$Z$2))=Chercher!$Z$2,ROW(),""),IF(AND(ISNUMBER(SEARCH(Chercher!$Z$4,$H176)),OR(Chercher!$Z$5="",ISNUMBER(SEARCH(Chercher!$Z$5,$H176))),OR(Chercher!$Z$6="",ISNUMBER(SEARCH(Chercher!$Z$6,$H176)))),ROW(),"")))</f>
        <v/>
      </c>
      <c r="J176" t="s">
        <v>655</v>
      </c>
    </row>
    <row r="177" spans="1:10" x14ac:dyDescent="0.25">
      <c r="A177" s="15" t="s">
        <v>656</v>
      </c>
      <c r="B177" s="16" t="s">
        <v>51</v>
      </c>
      <c r="C177" s="17" t="s">
        <v>657</v>
      </c>
      <c r="D177" s="17" t="s">
        <v>652</v>
      </c>
      <c r="E177" s="17" t="s">
        <v>653</v>
      </c>
      <c r="F177" s="16" t="s">
        <v>1</v>
      </c>
      <c r="G177" s="17" t="s">
        <v>1</v>
      </c>
      <c r="H177" t="s">
        <v>658</v>
      </c>
      <c r="I177" t="str">
        <f>IF(Chercher!$Z$1="","",IF(Chercher!$Z$3,IF(LEFT($J177,LEN(Chercher!$Z$2))=Chercher!$Z$2,ROW(),""),IF(AND(ISNUMBER(SEARCH(Chercher!$Z$4,$H177)),OR(Chercher!$Z$5="",ISNUMBER(SEARCH(Chercher!$Z$5,$H177))),OR(Chercher!$Z$6="",ISNUMBER(SEARCH(Chercher!$Z$6,$H177)))),ROW(),"")))</f>
        <v/>
      </c>
      <c r="J177" t="s">
        <v>659</v>
      </c>
    </row>
    <row r="178" spans="1:10" x14ac:dyDescent="0.25">
      <c r="A178" s="15" t="s">
        <v>660</v>
      </c>
      <c r="B178" s="16" t="s">
        <v>51</v>
      </c>
      <c r="C178" s="17" t="s">
        <v>661</v>
      </c>
      <c r="D178" s="17" t="s">
        <v>652</v>
      </c>
      <c r="E178" s="17" t="s">
        <v>653</v>
      </c>
      <c r="F178" s="16" t="s">
        <v>1</v>
      </c>
      <c r="G178" s="17" t="s">
        <v>1</v>
      </c>
      <c r="H178" t="s">
        <v>662</v>
      </c>
      <c r="I178" t="str">
        <f>IF(Chercher!$Z$1="","",IF(Chercher!$Z$3,IF(LEFT($J178,LEN(Chercher!$Z$2))=Chercher!$Z$2,ROW(),""),IF(AND(ISNUMBER(SEARCH(Chercher!$Z$4,$H178)),OR(Chercher!$Z$5="",ISNUMBER(SEARCH(Chercher!$Z$5,$H178))),OR(Chercher!$Z$6="",ISNUMBER(SEARCH(Chercher!$Z$6,$H178)))),ROW(),"")))</f>
        <v/>
      </c>
      <c r="J178" t="s">
        <v>663</v>
      </c>
    </row>
    <row r="179" spans="1:10" x14ac:dyDescent="0.25">
      <c r="A179" s="15" t="s">
        <v>664</v>
      </c>
      <c r="B179" s="16" t="s">
        <v>51</v>
      </c>
      <c r="C179" s="17" t="s">
        <v>665</v>
      </c>
      <c r="D179" s="17" t="s">
        <v>652</v>
      </c>
      <c r="E179" s="17" t="s">
        <v>653</v>
      </c>
      <c r="F179" s="16" t="s">
        <v>1</v>
      </c>
      <c r="G179" s="17" t="s">
        <v>1</v>
      </c>
      <c r="H179" t="s">
        <v>666</v>
      </c>
      <c r="I179" t="str">
        <f>IF(Chercher!$Z$1="","",IF(Chercher!$Z$3,IF(LEFT($J179,LEN(Chercher!$Z$2))=Chercher!$Z$2,ROW(),""),IF(AND(ISNUMBER(SEARCH(Chercher!$Z$4,$H179)),OR(Chercher!$Z$5="",ISNUMBER(SEARCH(Chercher!$Z$5,$H179))),OR(Chercher!$Z$6="",ISNUMBER(SEARCH(Chercher!$Z$6,$H179)))),ROW(),"")))</f>
        <v/>
      </c>
      <c r="J179" t="s">
        <v>667</v>
      </c>
    </row>
    <row r="180" spans="1:10" x14ac:dyDescent="0.25">
      <c r="A180" s="15" t="s">
        <v>668</v>
      </c>
      <c r="B180" s="16" t="s">
        <v>51</v>
      </c>
      <c r="C180" s="17" t="s">
        <v>669</v>
      </c>
      <c r="D180" s="17" t="s">
        <v>652</v>
      </c>
      <c r="E180" s="17" t="s">
        <v>653</v>
      </c>
      <c r="F180" s="16" t="s">
        <v>1</v>
      </c>
      <c r="G180" s="17" t="s">
        <v>1</v>
      </c>
      <c r="H180" t="s">
        <v>670</v>
      </c>
      <c r="I180" t="str">
        <f>IF(Chercher!$Z$1="","",IF(Chercher!$Z$3,IF(LEFT($J180,LEN(Chercher!$Z$2))=Chercher!$Z$2,ROW(),""),IF(AND(ISNUMBER(SEARCH(Chercher!$Z$4,$H180)),OR(Chercher!$Z$5="",ISNUMBER(SEARCH(Chercher!$Z$5,$H180))),OR(Chercher!$Z$6="",ISNUMBER(SEARCH(Chercher!$Z$6,$H180)))),ROW(),"")))</f>
        <v/>
      </c>
      <c r="J180" t="s">
        <v>671</v>
      </c>
    </row>
    <row r="181" spans="1:10" x14ac:dyDescent="0.25">
      <c r="A181" s="15" t="s">
        <v>672</v>
      </c>
      <c r="B181" s="16" t="s">
        <v>51</v>
      </c>
      <c r="C181" s="17" t="s">
        <v>673</v>
      </c>
      <c r="D181" s="17" t="s">
        <v>652</v>
      </c>
      <c r="E181" s="17" t="s">
        <v>653</v>
      </c>
      <c r="F181" s="16" t="s">
        <v>1</v>
      </c>
      <c r="G181" s="17" t="s">
        <v>1</v>
      </c>
      <c r="H181" t="s">
        <v>674</v>
      </c>
      <c r="I181" t="str">
        <f>IF(Chercher!$Z$1="","",IF(Chercher!$Z$3,IF(LEFT($J181,LEN(Chercher!$Z$2))=Chercher!$Z$2,ROW(),""),IF(AND(ISNUMBER(SEARCH(Chercher!$Z$4,$H181)),OR(Chercher!$Z$5="",ISNUMBER(SEARCH(Chercher!$Z$5,$H181))),OR(Chercher!$Z$6="",ISNUMBER(SEARCH(Chercher!$Z$6,$H181)))),ROW(),"")))</f>
        <v/>
      </c>
      <c r="J181" t="s">
        <v>675</v>
      </c>
    </row>
    <row r="182" spans="1:10" x14ac:dyDescent="0.25">
      <c r="A182" s="15" t="s">
        <v>676</v>
      </c>
      <c r="B182" s="16" t="s">
        <v>51</v>
      </c>
      <c r="C182" s="17" t="s">
        <v>677</v>
      </c>
      <c r="D182" s="17" t="s">
        <v>652</v>
      </c>
      <c r="E182" s="17" t="s">
        <v>653</v>
      </c>
      <c r="F182" s="16" t="s">
        <v>1</v>
      </c>
      <c r="G182" s="17" t="s">
        <v>1</v>
      </c>
      <c r="H182" t="s">
        <v>678</v>
      </c>
      <c r="I182" t="str">
        <f>IF(Chercher!$Z$1="","",IF(Chercher!$Z$3,IF(LEFT($J182,LEN(Chercher!$Z$2))=Chercher!$Z$2,ROW(),""),IF(AND(ISNUMBER(SEARCH(Chercher!$Z$4,$H182)),OR(Chercher!$Z$5="",ISNUMBER(SEARCH(Chercher!$Z$5,$H182))),OR(Chercher!$Z$6="",ISNUMBER(SEARCH(Chercher!$Z$6,$H182)))),ROW(),"")))</f>
        <v/>
      </c>
      <c r="J182" t="s">
        <v>679</v>
      </c>
    </row>
    <row r="183" spans="1:10" x14ac:dyDescent="0.25">
      <c r="A183" s="15" t="s">
        <v>680</v>
      </c>
      <c r="B183" s="16" t="s">
        <v>51</v>
      </c>
      <c r="C183" s="17" t="s">
        <v>392</v>
      </c>
      <c r="D183" s="17" t="s">
        <v>652</v>
      </c>
      <c r="E183" s="17" t="s">
        <v>653</v>
      </c>
      <c r="F183" s="16" t="s">
        <v>1</v>
      </c>
      <c r="G183" s="17" t="s">
        <v>1</v>
      </c>
      <c r="H183" t="s">
        <v>392</v>
      </c>
      <c r="I183" t="str">
        <f>IF(Chercher!$Z$1="","",IF(Chercher!$Z$3,IF(LEFT($J183,LEN(Chercher!$Z$2))=Chercher!$Z$2,ROW(),""),IF(AND(ISNUMBER(SEARCH(Chercher!$Z$4,$H183)),OR(Chercher!$Z$5="",ISNUMBER(SEARCH(Chercher!$Z$5,$H183))),OR(Chercher!$Z$6="",ISNUMBER(SEARCH(Chercher!$Z$6,$H183)))),ROW(),"")))</f>
        <v/>
      </c>
      <c r="J183" t="s">
        <v>681</v>
      </c>
    </row>
    <row r="184" spans="1:10" x14ac:dyDescent="0.25">
      <c r="A184" s="15" t="s">
        <v>682</v>
      </c>
      <c r="B184" s="16" t="s">
        <v>40</v>
      </c>
      <c r="C184" s="17" t="s">
        <v>683</v>
      </c>
      <c r="D184" s="17" t="s">
        <v>652</v>
      </c>
      <c r="E184" s="17" t="s">
        <v>653</v>
      </c>
      <c r="F184" s="16" t="s">
        <v>1</v>
      </c>
      <c r="G184" s="17" t="s">
        <v>1</v>
      </c>
      <c r="H184" t="s">
        <v>684</v>
      </c>
      <c r="I184" t="str">
        <f>IF(Chercher!$Z$1="","",IF(Chercher!$Z$3,IF(LEFT($J184,LEN(Chercher!$Z$2))=Chercher!$Z$2,ROW(),""),IF(AND(ISNUMBER(SEARCH(Chercher!$Z$4,$H184)),OR(Chercher!$Z$5="",ISNUMBER(SEARCH(Chercher!$Z$5,$H184))),OR(Chercher!$Z$6="",ISNUMBER(SEARCH(Chercher!$Z$6,$H184)))),ROW(),"")))</f>
        <v/>
      </c>
      <c r="J184" t="s">
        <v>685</v>
      </c>
    </row>
    <row r="185" spans="1:10" x14ac:dyDescent="0.25">
      <c r="A185" s="15" t="s">
        <v>686</v>
      </c>
      <c r="B185" s="16" t="s">
        <v>40</v>
      </c>
      <c r="C185" s="17" t="s">
        <v>81</v>
      </c>
      <c r="D185" s="17" t="s">
        <v>652</v>
      </c>
      <c r="E185" s="17" t="s">
        <v>653</v>
      </c>
      <c r="F185" s="16" t="s">
        <v>1</v>
      </c>
      <c r="G185" s="17" t="s">
        <v>1</v>
      </c>
      <c r="H185" t="s">
        <v>82</v>
      </c>
      <c r="I185" t="str">
        <f>IF(Chercher!$Z$1="","",IF(Chercher!$Z$3,IF(LEFT($J185,LEN(Chercher!$Z$2))=Chercher!$Z$2,ROW(),""),IF(AND(ISNUMBER(SEARCH(Chercher!$Z$4,$H185)),OR(Chercher!$Z$5="",ISNUMBER(SEARCH(Chercher!$Z$5,$H185))),OR(Chercher!$Z$6="",ISNUMBER(SEARCH(Chercher!$Z$6,$H185)))),ROW(),"")))</f>
        <v/>
      </c>
      <c r="J185" t="s">
        <v>687</v>
      </c>
    </row>
    <row r="186" spans="1:10" x14ac:dyDescent="0.25">
      <c r="A186" s="15" t="s">
        <v>688</v>
      </c>
      <c r="B186" s="16" t="s">
        <v>51</v>
      </c>
      <c r="C186" s="17" t="s">
        <v>651</v>
      </c>
      <c r="D186" s="17" t="s">
        <v>689</v>
      </c>
      <c r="E186" s="17" t="s">
        <v>653</v>
      </c>
      <c r="F186" s="16" t="s">
        <v>1</v>
      </c>
      <c r="G186" s="17" t="s">
        <v>1</v>
      </c>
      <c r="H186" t="s">
        <v>654</v>
      </c>
      <c r="I186" t="str">
        <f>IF(Chercher!$Z$1="","",IF(Chercher!$Z$3,IF(LEFT($J186,LEN(Chercher!$Z$2))=Chercher!$Z$2,ROW(),""),IF(AND(ISNUMBER(SEARCH(Chercher!$Z$4,$H186)),OR(Chercher!$Z$5="",ISNUMBER(SEARCH(Chercher!$Z$5,$H186))),OR(Chercher!$Z$6="",ISNUMBER(SEARCH(Chercher!$Z$6,$H186)))),ROW(),"")))</f>
        <v/>
      </c>
      <c r="J186" t="s">
        <v>690</v>
      </c>
    </row>
    <row r="187" spans="1:10" x14ac:dyDescent="0.25">
      <c r="A187" s="15" t="s">
        <v>691</v>
      </c>
      <c r="B187" s="16" t="s">
        <v>51</v>
      </c>
      <c r="C187" s="17" t="s">
        <v>657</v>
      </c>
      <c r="D187" s="17" t="s">
        <v>689</v>
      </c>
      <c r="E187" s="17" t="s">
        <v>653</v>
      </c>
      <c r="F187" s="16" t="s">
        <v>1</v>
      </c>
      <c r="G187" s="17" t="s">
        <v>1</v>
      </c>
      <c r="H187" t="s">
        <v>658</v>
      </c>
      <c r="I187" t="str">
        <f>IF(Chercher!$Z$1="","",IF(Chercher!$Z$3,IF(LEFT($J187,LEN(Chercher!$Z$2))=Chercher!$Z$2,ROW(),""),IF(AND(ISNUMBER(SEARCH(Chercher!$Z$4,$H187)),OR(Chercher!$Z$5="",ISNUMBER(SEARCH(Chercher!$Z$5,$H187))),OR(Chercher!$Z$6="",ISNUMBER(SEARCH(Chercher!$Z$6,$H187)))),ROW(),"")))</f>
        <v/>
      </c>
      <c r="J187" t="s">
        <v>692</v>
      </c>
    </row>
    <row r="188" spans="1:10" x14ac:dyDescent="0.25">
      <c r="A188" s="15" t="s">
        <v>693</v>
      </c>
      <c r="B188" s="16" t="s">
        <v>51</v>
      </c>
      <c r="C188" s="17" t="s">
        <v>661</v>
      </c>
      <c r="D188" s="17" t="s">
        <v>689</v>
      </c>
      <c r="E188" s="17" t="s">
        <v>653</v>
      </c>
      <c r="F188" s="16" t="s">
        <v>1</v>
      </c>
      <c r="G188" s="17" t="s">
        <v>1</v>
      </c>
      <c r="H188" t="s">
        <v>662</v>
      </c>
      <c r="I188" t="str">
        <f>IF(Chercher!$Z$1="","",IF(Chercher!$Z$3,IF(LEFT($J188,LEN(Chercher!$Z$2))=Chercher!$Z$2,ROW(),""),IF(AND(ISNUMBER(SEARCH(Chercher!$Z$4,$H188)),OR(Chercher!$Z$5="",ISNUMBER(SEARCH(Chercher!$Z$5,$H188))),OR(Chercher!$Z$6="",ISNUMBER(SEARCH(Chercher!$Z$6,$H188)))),ROW(),"")))</f>
        <v/>
      </c>
      <c r="J188" t="s">
        <v>694</v>
      </c>
    </row>
    <row r="189" spans="1:10" x14ac:dyDescent="0.25">
      <c r="A189" s="15" t="s">
        <v>695</v>
      </c>
      <c r="B189" s="16" t="s">
        <v>51</v>
      </c>
      <c r="C189" s="17" t="s">
        <v>665</v>
      </c>
      <c r="D189" s="17" t="s">
        <v>689</v>
      </c>
      <c r="E189" s="17" t="s">
        <v>653</v>
      </c>
      <c r="F189" s="16" t="s">
        <v>1</v>
      </c>
      <c r="G189" s="17" t="s">
        <v>1</v>
      </c>
      <c r="H189" t="s">
        <v>666</v>
      </c>
      <c r="I189" t="str">
        <f>IF(Chercher!$Z$1="","",IF(Chercher!$Z$3,IF(LEFT($J189,LEN(Chercher!$Z$2))=Chercher!$Z$2,ROW(),""),IF(AND(ISNUMBER(SEARCH(Chercher!$Z$4,$H189)),OR(Chercher!$Z$5="",ISNUMBER(SEARCH(Chercher!$Z$5,$H189))),OR(Chercher!$Z$6="",ISNUMBER(SEARCH(Chercher!$Z$6,$H189)))),ROW(),"")))</f>
        <v/>
      </c>
      <c r="J189" t="s">
        <v>696</v>
      </c>
    </row>
    <row r="190" spans="1:10" x14ac:dyDescent="0.25">
      <c r="A190" s="15" t="s">
        <v>697</v>
      </c>
      <c r="B190" s="16" t="s">
        <v>51</v>
      </c>
      <c r="C190" s="17" t="s">
        <v>669</v>
      </c>
      <c r="D190" s="17" t="s">
        <v>689</v>
      </c>
      <c r="E190" s="17" t="s">
        <v>653</v>
      </c>
      <c r="F190" s="16" t="s">
        <v>1</v>
      </c>
      <c r="G190" s="17" t="s">
        <v>1</v>
      </c>
      <c r="H190" t="s">
        <v>670</v>
      </c>
      <c r="I190" t="str">
        <f>IF(Chercher!$Z$1="","",IF(Chercher!$Z$3,IF(LEFT($J190,LEN(Chercher!$Z$2))=Chercher!$Z$2,ROW(),""),IF(AND(ISNUMBER(SEARCH(Chercher!$Z$4,$H190)),OR(Chercher!$Z$5="",ISNUMBER(SEARCH(Chercher!$Z$5,$H190))),OR(Chercher!$Z$6="",ISNUMBER(SEARCH(Chercher!$Z$6,$H190)))),ROW(),"")))</f>
        <v/>
      </c>
      <c r="J190" t="s">
        <v>698</v>
      </c>
    </row>
    <row r="191" spans="1:10" x14ac:dyDescent="0.25">
      <c r="A191" s="15" t="s">
        <v>699</v>
      </c>
      <c r="B191" s="16" t="s">
        <v>51</v>
      </c>
      <c r="C191" s="17" t="s">
        <v>673</v>
      </c>
      <c r="D191" s="17" t="s">
        <v>689</v>
      </c>
      <c r="E191" s="17" t="s">
        <v>653</v>
      </c>
      <c r="F191" s="16" t="s">
        <v>1</v>
      </c>
      <c r="G191" s="17" t="s">
        <v>1</v>
      </c>
      <c r="H191" t="s">
        <v>674</v>
      </c>
      <c r="I191" t="str">
        <f>IF(Chercher!$Z$1="","",IF(Chercher!$Z$3,IF(LEFT($J191,LEN(Chercher!$Z$2))=Chercher!$Z$2,ROW(),""),IF(AND(ISNUMBER(SEARCH(Chercher!$Z$4,$H191)),OR(Chercher!$Z$5="",ISNUMBER(SEARCH(Chercher!$Z$5,$H191))),OR(Chercher!$Z$6="",ISNUMBER(SEARCH(Chercher!$Z$6,$H191)))),ROW(),"")))</f>
        <v/>
      </c>
      <c r="J191" t="s">
        <v>700</v>
      </c>
    </row>
    <row r="192" spans="1:10" x14ac:dyDescent="0.25">
      <c r="A192" s="15" t="s">
        <v>701</v>
      </c>
      <c r="B192" s="16" t="s">
        <v>51</v>
      </c>
      <c r="C192" s="17" t="s">
        <v>677</v>
      </c>
      <c r="D192" s="17" t="s">
        <v>689</v>
      </c>
      <c r="E192" s="17" t="s">
        <v>653</v>
      </c>
      <c r="F192" s="16" t="s">
        <v>1</v>
      </c>
      <c r="G192" s="17" t="s">
        <v>1</v>
      </c>
      <c r="H192" t="s">
        <v>678</v>
      </c>
      <c r="I192" t="str">
        <f>IF(Chercher!$Z$1="","",IF(Chercher!$Z$3,IF(LEFT($J192,LEN(Chercher!$Z$2))=Chercher!$Z$2,ROW(),""),IF(AND(ISNUMBER(SEARCH(Chercher!$Z$4,$H192)),OR(Chercher!$Z$5="",ISNUMBER(SEARCH(Chercher!$Z$5,$H192))),OR(Chercher!$Z$6="",ISNUMBER(SEARCH(Chercher!$Z$6,$H192)))),ROW(),"")))</f>
        <v/>
      </c>
      <c r="J192" t="s">
        <v>702</v>
      </c>
    </row>
    <row r="193" spans="1:10" x14ac:dyDescent="0.25">
      <c r="A193" s="15" t="s">
        <v>703</v>
      </c>
      <c r="B193" s="16" t="s">
        <v>51</v>
      </c>
      <c r="C193" s="17" t="s">
        <v>392</v>
      </c>
      <c r="D193" s="17" t="s">
        <v>689</v>
      </c>
      <c r="E193" s="17" t="s">
        <v>653</v>
      </c>
      <c r="F193" s="16" t="s">
        <v>1</v>
      </c>
      <c r="G193" s="17" t="s">
        <v>1</v>
      </c>
      <c r="H193" t="s">
        <v>392</v>
      </c>
      <c r="I193" t="str">
        <f>IF(Chercher!$Z$1="","",IF(Chercher!$Z$3,IF(LEFT($J193,LEN(Chercher!$Z$2))=Chercher!$Z$2,ROW(),""),IF(AND(ISNUMBER(SEARCH(Chercher!$Z$4,$H193)),OR(Chercher!$Z$5="",ISNUMBER(SEARCH(Chercher!$Z$5,$H193))),OR(Chercher!$Z$6="",ISNUMBER(SEARCH(Chercher!$Z$6,$H193)))),ROW(),"")))</f>
        <v/>
      </c>
      <c r="J193" t="s">
        <v>704</v>
      </c>
    </row>
    <row r="194" spans="1:10" x14ac:dyDescent="0.25">
      <c r="A194" s="15" t="s">
        <v>705</v>
      </c>
      <c r="B194" s="16" t="s">
        <v>40</v>
      </c>
      <c r="C194" s="17" t="s">
        <v>706</v>
      </c>
      <c r="D194" s="17" t="s">
        <v>689</v>
      </c>
      <c r="E194" s="17" t="s">
        <v>653</v>
      </c>
      <c r="F194" s="16" t="s">
        <v>1</v>
      </c>
      <c r="G194" s="17" t="s">
        <v>1</v>
      </c>
      <c r="H194" t="s">
        <v>707</v>
      </c>
      <c r="I194" t="str">
        <f>IF(Chercher!$Z$1="","",IF(Chercher!$Z$3,IF(LEFT($J194,LEN(Chercher!$Z$2))=Chercher!$Z$2,ROW(),""),IF(AND(ISNUMBER(SEARCH(Chercher!$Z$4,$H194)),OR(Chercher!$Z$5="",ISNUMBER(SEARCH(Chercher!$Z$5,$H194))),OR(Chercher!$Z$6="",ISNUMBER(SEARCH(Chercher!$Z$6,$H194)))),ROW(),"")))</f>
        <v/>
      </c>
      <c r="J194" t="s">
        <v>708</v>
      </c>
    </row>
    <row r="195" spans="1:10" x14ac:dyDescent="0.25">
      <c r="A195" s="15" t="s">
        <v>709</v>
      </c>
      <c r="B195" s="16" t="s">
        <v>40</v>
      </c>
      <c r="C195" s="17" t="s">
        <v>710</v>
      </c>
      <c r="D195" s="17" t="s">
        <v>689</v>
      </c>
      <c r="E195" s="17" t="s">
        <v>653</v>
      </c>
      <c r="F195" s="16" t="s">
        <v>1</v>
      </c>
      <c r="G195" s="17" t="s">
        <v>1</v>
      </c>
      <c r="H195" t="s">
        <v>711</v>
      </c>
      <c r="I195" t="str">
        <f>IF(Chercher!$Z$1="","",IF(Chercher!$Z$3,IF(LEFT($J195,LEN(Chercher!$Z$2))=Chercher!$Z$2,ROW(),""),IF(AND(ISNUMBER(SEARCH(Chercher!$Z$4,$H195)),OR(Chercher!$Z$5="",ISNUMBER(SEARCH(Chercher!$Z$5,$H195))),OR(Chercher!$Z$6="",ISNUMBER(SEARCH(Chercher!$Z$6,$H195)))),ROW(),"")))</f>
        <v/>
      </c>
      <c r="J195" t="s">
        <v>712</v>
      </c>
    </row>
    <row r="196" spans="1:10" x14ac:dyDescent="0.25">
      <c r="A196" s="15" t="s">
        <v>713</v>
      </c>
      <c r="B196" s="16" t="s">
        <v>51</v>
      </c>
      <c r="C196" s="17" t="s">
        <v>714</v>
      </c>
      <c r="D196" s="17" t="s">
        <v>689</v>
      </c>
      <c r="E196" s="17" t="s">
        <v>653</v>
      </c>
      <c r="F196" s="16" t="s">
        <v>1</v>
      </c>
      <c r="G196" s="17" t="s">
        <v>1</v>
      </c>
      <c r="H196" t="s">
        <v>715</v>
      </c>
      <c r="I196" t="str">
        <f>IF(Chercher!$Z$1="","",IF(Chercher!$Z$3,IF(LEFT($J196,LEN(Chercher!$Z$2))=Chercher!$Z$2,ROW(),""),IF(AND(ISNUMBER(SEARCH(Chercher!$Z$4,$H196)),OR(Chercher!$Z$5="",ISNUMBER(SEARCH(Chercher!$Z$5,$H196))),OR(Chercher!$Z$6="",ISNUMBER(SEARCH(Chercher!$Z$6,$H196)))),ROW(),"")))</f>
        <v/>
      </c>
      <c r="J196" t="s">
        <v>716</v>
      </c>
    </row>
    <row r="197" spans="1:10" x14ac:dyDescent="0.25">
      <c r="A197" s="15" t="s">
        <v>717</v>
      </c>
      <c r="B197" s="16" t="s">
        <v>40</v>
      </c>
      <c r="C197" s="17" t="s">
        <v>718</v>
      </c>
      <c r="D197" s="17" t="s">
        <v>689</v>
      </c>
      <c r="E197" s="17" t="s">
        <v>653</v>
      </c>
      <c r="F197" s="16" t="s">
        <v>1</v>
      </c>
      <c r="G197" s="17" t="s">
        <v>1</v>
      </c>
      <c r="H197" t="s">
        <v>719</v>
      </c>
      <c r="I197" t="str">
        <f>IF(Chercher!$Z$1="","",IF(Chercher!$Z$3,IF(LEFT($J197,LEN(Chercher!$Z$2))=Chercher!$Z$2,ROW(),""),IF(AND(ISNUMBER(SEARCH(Chercher!$Z$4,$H197)),OR(Chercher!$Z$5="",ISNUMBER(SEARCH(Chercher!$Z$5,$H197))),OR(Chercher!$Z$6="",ISNUMBER(SEARCH(Chercher!$Z$6,$H197)))),ROW(),"")))</f>
        <v/>
      </c>
      <c r="J197" t="s">
        <v>720</v>
      </c>
    </row>
    <row r="198" spans="1:10" x14ac:dyDescent="0.25">
      <c r="A198" s="15" t="s">
        <v>721</v>
      </c>
      <c r="B198" s="16" t="s">
        <v>51</v>
      </c>
      <c r="C198" s="17" t="s">
        <v>722</v>
      </c>
      <c r="D198" s="17" t="s">
        <v>689</v>
      </c>
      <c r="E198" s="17" t="s">
        <v>653</v>
      </c>
      <c r="F198" s="16" t="s">
        <v>1</v>
      </c>
      <c r="G198" s="17" t="s">
        <v>1</v>
      </c>
      <c r="H198" t="s">
        <v>723</v>
      </c>
      <c r="I198" t="str">
        <f>IF(Chercher!$Z$1="","",IF(Chercher!$Z$3,IF(LEFT($J198,LEN(Chercher!$Z$2))=Chercher!$Z$2,ROW(),""),IF(AND(ISNUMBER(SEARCH(Chercher!$Z$4,$H198)),OR(Chercher!$Z$5="",ISNUMBER(SEARCH(Chercher!$Z$5,$H198))),OR(Chercher!$Z$6="",ISNUMBER(SEARCH(Chercher!$Z$6,$H198)))),ROW(),"")))</f>
        <v/>
      </c>
      <c r="J198" t="s">
        <v>724</v>
      </c>
    </row>
    <row r="199" spans="1:10" x14ac:dyDescent="0.25">
      <c r="A199" s="15" t="s">
        <v>725</v>
      </c>
      <c r="B199" s="16" t="s">
        <v>40</v>
      </c>
      <c r="C199" s="17" t="s">
        <v>726</v>
      </c>
      <c r="D199" s="17" t="s">
        <v>689</v>
      </c>
      <c r="E199" s="17" t="s">
        <v>653</v>
      </c>
      <c r="F199" s="16" t="s">
        <v>1</v>
      </c>
      <c r="G199" s="17" t="s">
        <v>1</v>
      </c>
      <c r="H199" t="s">
        <v>727</v>
      </c>
      <c r="I199" t="str">
        <f>IF(Chercher!$Z$1="","",IF(Chercher!$Z$3,IF(LEFT($J199,LEN(Chercher!$Z$2))=Chercher!$Z$2,ROW(),""),IF(AND(ISNUMBER(SEARCH(Chercher!$Z$4,$H199)),OR(Chercher!$Z$5="",ISNUMBER(SEARCH(Chercher!$Z$5,$H199))),OR(Chercher!$Z$6="",ISNUMBER(SEARCH(Chercher!$Z$6,$H199)))),ROW(),"")))</f>
        <v/>
      </c>
      <c r="J199" t="s">
        <v>728</v>
      </c>
    </row>
    <row r="200" spans="1:10" x14ac:dyDescent="0.25">
      <c r="A200" s="15" t="s">
        <v>729</v>
      </c>
      <c r="B200" s="16" t="s">
        <v>40</v>
      </c>
      <c r="C200" s="17" t="s">
        <v>81</v>
      </c>
      <c r="D200" s="17" t="s">
        <v>689</v>
      </c>
      <c r="E200" s="17" t="s">
        <v>653</v>
      </c>
      <c r="F200" s="16" t="s">
        <v>1</v>
      </c>
      <c r="G200" s="17" t="s">
        <v>1</v>
      </c>
      <c r="H200" t="s">
        <v>82</v>
      </c>
      <c r="I200" t="str">
        <f>IF(Chercher!$Z$1="","",IF(Chercher!$Z$3,IF(LEFT($J200,LEN(Chercher!$Z$2))=Chercher!$Z$2,ROW(),""),IF(AND(ISNUMBER(SEARCH(Chercher!$Z$4,$H200)),OR(Chercher!$Z$5="",ISNUMBER(SEARCH(Chercher!$Z$5,$H200))),OR(Chercher!$Z$6="",ISNUMBER(SEARCH(Chercher!$Z$6,$H200)))),ROW(),"")))</f>
        <v/>
      </c>
      <c r="J200" t="s">
        <v>730</v>
      </c>
    </row>
    <row r="201" spans="1:10" x14ac:dyDescent="0.25">
      <c r="A201" s="15" t="s">
        <v>731</v>
      </c>
      <c r="B201" s="16" t="s">
        <v>51</v>
      </c>
      <c r="C201" s="17" t="s">
        <v>651</v>
      </c>
      <c r="D201" s="17" t="s">
        <v>732</v>
      </c>
      <c r="E201" s="17" t="s">
        <v>653</v>
      </c>
      <c r="F201" s="16" t="s">
        <v>1</v>
      </c>
      <c r="G201" s="17" t="s">
        <v>1</v>
      </c>
      <c r="H201" t="s">
        <v>654</v>
      </c>
      <c r="I201" t="str">
        <f>IF(Chercher!$Z$1="","",IF(Chercher!$Z$3,IF(LEFT($J201,LEN(Chercher!$Z$2))=Chercher!$Z$2,ROW(),""),IF(AND(ISNUMBER(SEARCH(Chercher!$Z$4,$H201)),OR(Chercher!$Z$5="",ISNUMBER(SEARCH(Chercher!$Z$5,$H201))),OR(Chercher!$Z$6="",ISNUMBER(SEARCH(Chercher!$Z$6,$H201)))),ROW(),"")))</f>
        <v/>
      </c>
      <c r="J201" t="s">
        <v>733</v>
      </c>
    </row>
    <row r="202" spans="1:10" x14ac:dyDescent="0.25">
      <c r="A202" s="15" t="s">
        <v>734</v>
      </c>
      <c r="B202" s="16" t="s">
        <v>51</v>
      </c>
      <c r="C202" s="17" t="s">
        <v>657</v>
      </c>
      <c r="D202" s="17" t="s">
        <v>732</v>
      </c>
      <c r="E202" s="17" t="s">
        <v>653</v>
      </c>
      <c r="F202" s="16" t="s">
        <v>1</v>
      </c>
      <c r="G202" s="17" t="s">
        <v>1</v>
      </c>
      <c r="H202" t="s">
        <v>658</v>
      </c>
      <c r="I202" t="str">
        <f>IF(Chercher!$Z$1="","",IF(Chercher!$Z$3,IF(LEFT($J202,LEN(Chercher!$Z$2))=Chercher!$Z$2,ROW(),""),IF(AND(ISNUMBER(SEARCH(Chercher!$Z$4,$H202)),OR(Chercher!$Z$5="",ISNUMBER(SEARCH(Chercher!$Z$5,$H202))),OR(Chercher!$Z$6="",ISNUMBER(SEARCH(Chercher!$Z$6,$H202)))),ROW(),"")))</f>
        <v/>
      </c>
      <c r="J202" t="s">
        <v>735</v>
      </c>
    </row>
    <row r="203" spans="1:10" x14ac:dyDescent="0.25">
      <c r="A203" s="15" t="s">
        <v>736</v>
      </c>
      <c r="B203" s="16" t="s">
        <v>51</v>
      </c>
      <c r="C203" s="17" t="s">
        <v>661</v>
      </c>
      <c r="D203" s="17" t="s">
        <v>732</v>
      </c>
      <c r="E203" s="17" t="s">
        <v>653</v>
      </c>
      <c r="F203" s="16" t="s">
        <v>1</v>
      </c>
      <c r="G203" s="17" t="s">
        <v>1</v>
      </c>
      <c r="H203" t="s">
        <v>662</v>
      </c>
      <c r="I203" t="str">
        <f>IF(Chercher!$Z$1="","",IF(Chercher!$Z$3,IF(LEFT($J203,LEN(Chercher!$Z$2))=Chercher!$Z$2,ROW(),""),IF(AND(ISNUMBER(SEARCH(Chercher!$Z$4,$H203)),OR(Chercher!$Z$5="",ISNUMBER(SEARCH(Chercher!$Z$5,$H203))),OR(Chercher!$Z$6="",ISNUMBER(SEARCH(Chercher!$Z$6,$H203)))),ROW(),"")))</f>
        <v/>
      </c>
      <c r="J203" t="s">
        <v>737</v>
      </c>
    </row>
    <row r="204" spans="1:10" x14ac:dyDescent="0.25">
      <c r="A204" s="15" t="s">
        <v>738</v>
      </c>
      <c r="B204" s="16" t="s">
        <v>51</v>
      </c>
      <c r="C204" s="17" t="s">
        <v>665</v>
      </c>
      <c r="D204" s="17" t="s">
        <v>732</v>
      </c>
      <c r="E204" s="17" t="s">
        <v>653</v>
      </c>
      <c r="F204" s="16" t="s">
        <v>1</v>
      </c>
      <c r="G204" s="17" t="s">
        <v>1</v>
      </c>
      <c r="H204" t="s">
        <v>666</v>
      </c>
      <c r="I204" t="str">
        <f>IF(Chercher!$Z$1="","",IF(Chercher!$Z$3,IF(LEFT($J204,LEN(Chercher!$Z$2))=Chercher!$Z$2,ROW(),""),IF(AND(ISNUMBER(SEARCH(Chercher!$Z$4,$H204)),OR(Chercher!$Z$5="",ISNUMBER(SEARCH(Chercher!$Z$5,$H204))),OR(Chercher!$Z$6="",ISNUMBER(SEARCH(Chercher!$Z$6,$H204)))),ROW(),"")))</f>
        <v/>
      </c>
      <c r="J204" t="s">
        <v>739</v>
      </c>
    </row>
    <row r="205" spans="1:10" x14ac:dyDescent="0.25">
      <c r="A205" s="15" t="s">
        <v>740</v>
      </c>
      <c r="B205" s="16" t="s">
        <v>51</v>
      </c>
      <c r="C205" s="17" t="s">
        <v>669</v>
      </c>
      <c r="D205" s="17" t="s">
        <v>732</v>
      </c>
      <c r="E205" s="17" t="s">
        <v>653</v>
      </c>
      <c r="F205" s="16" t="s">
        <v>1</v>
      </c>
      <c r="G205" s="17" t="s">
        <v>1</v>
      </c>
      <c r="H205" t="s">
        <v>670</v>
      </c>
      <c r="I205" t="str">
        <f>IF(Chercher!$Z$1="","",IF(Chercher!$Z$3,IF(LEFT($J205,LEN(Chercher!$Z$2))=Chercher!$Z$2,ROW(),""),IF(AND(ISNUMBER(SEARCH(Chercher!$Z$4,$H205)),OR(Chercher!$Z$5="",ISNUMBER(SEARCH(Chercher!$Z$5,$H205))),OR(Chercher!$Z$6="",ISNUMBER(SEARCH(Chercher!$Z$6,$H205)))),ROW(),"")))</f>
        <v/>
      </c>
      <c r="J205" t="s">
        <v>741</v>
      </c>
    </row>
    <row r="206" spans="1:10" x14ac:dyDescent="0.25">
      <c r="A206" s="15" t="s">
        <v>742</v>
      </c>
      <c r="B206" s="16" t="s">
        <v>51</v>
      </c>
      <c r="C206" s="17" t="s">
        <v>673</v>
      </c>
      <c r="D206" s="17" t="s">
        <v>732</v>
      </c>
      <c r="E206" s="17" t="s">
        <v>653</v>
      </c>
      <c r="F206" s="16" t="s">
        <v>1</v>
      </c>
      <c r="G206" s="17" t="s">
        <v>1</v>
      </c>
      <c r="H206" t="s">
        <v>674</v>
      </c>
      <c r="I206" t="str">
        <f>IF(Chercher!$Z$1="","",IF(Chercher!$Z$3,IF(LEFT($J206,LEN(Chercher!$Z$2))=Chercher!$Z$2,ROW(),""),IF(AND(ISNUMBER(SEARCH(Chercher!$Z$4,$H206)),OR(Chercher!$Z$5="",ISNUMBER(SEARCH(Chercher!$Z$5,$H206))),OR(Chercher!$Z$6="",ISNUMBER(SEARCH(Chercher!$Z$6,$H206)))),ROW(),"")))</f>
        <v/>
      </c>
      <c r="J206" t="s">
        <v>743</v>
      </c>
    </row>
    <row r="207" spans="1:10" x14ac:dyDescent="0.25">
      <c r="A207" s="15" t="s">
        <v>744</v>
      </c>
      <c r="B207" s="16" t="s">
        <v>51</v>
      </c>
      <c r="C207" s="17" t="s">
        <v>677</v>
      </c>
      <c r="D207" s="17" t="s">
        <v>732</v>
      </c>
      <c r="E207" s="17" t="s">
        <v>653</v>
      </c>
      <c r="F207" s="16" t="s">
        <v>1</v>
      </c>
      <c r="G207" s="17" t="s">
        <v>1</v>
      </c>
      <c r="H207" t="s">
        <v>678</v>
      </c>
      <c r="I207" t="str">
        <f>IF(Chercher!$Z$1="","",IF(Chercher!$Z$3,IF(LEFT($J207,LEN(Chercher!$Z$2))=Chercher!$Z$2,ROW(),""),IF(AND(ISNUMBER(SEARCH(Chercher!$Z$4,$H207)),OR(Chercher!$Z$5="",ISNUMBER(SEARCH(Chercher!$Z$5,$H207))),OR(Chercher!$Z$6="",ISNUMBER(SEARCH(Chercher!$Z$6,$H207)))),ROW(),"")))</f>
        <v/>
      </c>
      <c r="J207" t="s">
        <v>745</v>
      </c>
    </row>
    <row r="208" spans="1:10" x14ac:dyDescent="0.25">
      <c r="A208" s="15" t="s">
        <v>746</v>
      </c>
      <c r="B208" s="16" t="s">
        <v>51</v>
      </c>
      <c r="C208" s="17" t="s">
        <v>392</v>
      </c>
      <c r="D208" s="17" t="s">
        <v>732</v>
      </c>
      <c r="E208" s="17" t="s">
        <v>653</v>
      </c>
      <c r="F208" s="16" t="s">
        <v>1</v>
      </c>
      <c r="G208" s="17" t="s">
        <v>1</v>
      </c>
      <c r="H208" t="s">
        <v>392</v>
      </c>
      <c r="I208" t="str">
        <f>IF(Chercher!$Z$1="","",IF(Chercher!$Z$3,IF(LEFT($J208,LEN(Chercher!$Z$2))=Chercher!$Z$2,ROW(),""),IF(AND(ISNUMBER(SEARCH(Chercher!$Z$4,$H208)),OR(Chercher!$Z$5="",ISNUMBER(SEARCH(Chercher!$Z$5,$H208))),OR(Chercher!$Z$6="",ISNUMBER(SEARCH(Chercher!$Z$6,$H208)))),ROW(),"")))</f>
        <v/>
      </c>
      <c r="J208" t="s">
        <v>747</v>
      </c>
    </row>
    <row r="209" spans="1:10" x14ac:dyDescent="0.25">
      <c r="A209" s="15" t="s">
        <v>748</v>
      </c>
      <c r="B209" s="16" t="s">
        <v>40</v>
      </c>
      <c r="C209" s="17" t="s">
        <v>749</v>
      </c>
      <c r="D209" s="17" t="s">
        <v>732</v>
      </c>
      <c r="E209" s="17" t="s">
        <v>653</v>
      </c>
      <c r="F209" s="16" t="s">
        <v>1</v>
      </c>
      <c r="G209" s="17" t="s">
        <v>1</v>
      </c>
      <c r="H209" t="s">
        <v>750</v>
      </c>
      <c r="I209" t="str">
        <f>IF(Chercher!$Z$1="","",IF(Chercher!$Z$3,IF(LEFT($J209,LEN(Chercher!$Z$2))=Chercher!$Z$2,ROW(),""),IF(AND(ISNUMBER(SEARCH(Chercher!$Z$4,$H209)),OR(Chercher!$Z$5="",ISNUMBER(SEARCH(Chercher!$Z$5,$H209))),OR(Chercher!$Z$6="",ISNUMBER(SEARCH(Chercher!$Z$6,$H209)))),ROW(),"")))</f>
        <v/>
      </c>
      <c r="J209" t="s">
        <v>751</v>
      </c>
    </row>
    <row r="210" spans="1:10" x14ac:dyDescent="0.25">
      <c r="A210" s="15" t="s">
        <v>752</v>
      </c>
      <c r="B210" s="16" t="s">
        <v>40</v>
      </c>
      <c r="C210" s="17" t="s">
        <v>81</v>
      </c>
      <c r="D210" s="17" t="s">
        <v>732</v>
      </c>
      <c r="E210" s="17" t="s">
        <v>653</v>
      </c>
      <c r="F210" s="16" t="s">
        <v>1</v>
      </c>
      <c r="G210" s="17" t="s">
        <v>1</v>
      </c>
      <c r="H210" t="s">
        <v>82</v>
      </c>
      <c r="I210" t="str">
        <f>IF(Chercher!$Z$1="","",IF(Chercher!$Z$3,IF(LEFT($J210,LEN(Chercher!$Z$2))=Chercher!$Z$2,ROW(),""),IF(AND(ISNUMBER(SEARCH(Chercher!$Z$4,$H210)),OR(Chercher!$Z$5="",ISNUMBER(SEARCH(Chercher!$Z$5,$H210))),OR(Chercher!$Z$6="",ISNUMBER(SEARCH(Chercher!$Z$6,$H210)))),ROW(),"")))</f>
        <v/>
      </c>
      <c r="J210" t="s">
        <v>753</v>
      </c>
    </row>
    <row r="211" spans="1:10" x14ac:dyDescent="0.25">
      <c r="A211" s="15" t="s">
        <v>754</v>
      </c>
      <c r="B211" s="16" t="s">
        <v>51</v>
      </c>
      <c r="C211" s="17" t="s">
        <v>651</v>
      </c>
      <c r="D211" s="17" t="s">
        <v>755</v>
      </c>
      <c r="E211" s="17" t="s">
        <v>653</v>
      </c>
      <c r="F211" s="16" t="s">
        <v>1</v>
      </c>
      <c r="G211" s="17" t="s">
        <v>1</v>
      </c>
      <c r="H211" t="s">
        <v>654</v>
      </c>
      <c r="I211" t="str">
        <f>IF(Chercher!$Z$1="","",IF(Chercher!$Z$3,IF(LEFT($J211,LEN(Chercher!$Z$2))=Chercher!$Z$2,ROW(),""),IF(AND(ISNUMBER(SEARCH(Chercher!$Z$4,$H211)),OR(Chercher!$Z$5="",ISNUMBER(SEARCH(Chercher!$Z$5,$H211))),OR(Chercher!$Z$6="",ISNUMBER(SEARCH(Chercher!$Z$6,$H211)))),ROW(),"")))</f>
        <v/>
      </c>
      <c r="J211" t="s">
        <v>756</v>
      </c>
    </row>
    <row r="212" spans="1:10" x14ac:dyDescent="0.25">
      <c r="A212" s="15" t="s">
        <v>757</v>
      </c>
      <c r="B212" s="16" t="s">
        <v>51</v>
      </c>
      <c r="C212" s="17" t="s">
        <v>657</v>
      </c>
      <c r="D212" s="17" t="s">
        <v>755</v>
      </c>
      <c r="E212" s="17" t="s">
        <v>653</v>
      </c>
      <c r="F212" s="16" t="s">
        <v>1</v>
      </c>
      <c r="G212" s="17" t="s">
        <v>1</v>
      </c>
      <c r="H212" t="s">
        <v>658</v>
      </c>
      <c r="I212" t="str">
        <f>IF(Chercher!$Z$1="","",IF(Chercher!$Z$3,IF(LEFT($J212,LEN(Chercher!$Z$2))=Chercher!$Z$2,ROW(),""),IF(AND(ISNUMBER(SEARCH(Chercher!$Z$4,$H212)),OR(Chercher!$Z$5="",ISNUMBER(SEARCH(Chercher!$Z$5,$H212))),OR(Chercher!$Z$6="",ISNUMBER(SEARCH(Chercher!$Z$6,$H212)))),ROW(),"")))</f>
        <v/>
      </c>
      <c r="J212" t="s">
        <v>758</v>
      </c>
    </row>
    <row r="213" spans="1:10" x14ac:dyDescent="0.25">
      <c r="A213" s="15" t="s">
        <v>759</v>
      </c>
      <c r="B213" s="16" t="s">
        <v>51</v>
      </c>
      <c r="C213" s="17" t="s">
        <v>661</v>
      </c>
      <c r="D213" s="17" t="s">
        <v>755</v>
      </c>
      <c r="E213" s="17" t="s">
        <v>653</v>
      </c>
      <c r="F213" s="16" t="s">
        <v>1</v>
      </c>
      <c r="G213" s="17" t="s">
        <v>1</v>
      </c>
      <c r="H213" t="s">
        <v>662</v>
      </c>
      <c r="I213" t="str">
        <f>IF(Chercher!$Z$1="","",IF(Chercher!$Z$3,IF(LEFT($J213,LEN(Chercher!$Z$2))=Chercher!$Z$2,ROW(),""),IF(AND(ISNUMBER(SEARCH(Chercher!$Z$4,$H213)),OR(Chercher!$Z$5="",ISNUMBER(SEARCH(Chercher!$Z$5,$H213))),OR(Chercher!$Z$6="",ISNUMBER(SEARCH(Chercher!$Z$6,$H213)))),ROW(),"")))</f>
        <v/>
      </c>
      <c r="J213" t="s">
        <v>760</v>
      </c>
    </row>
    <row r="214" spans="1:10" x14ac:dyDescent="0.25">
      <c r="A214" s="15" t="s">
        <v>761</v>
      </c>
      <c r="B214" s="16" t="s">
        <v>51</v>
      </c>
      <c r="C214" s="17" t="s">
        <v>665</v>
      </c>
      <c r="D214" s="17" t="s">
        <v>755</v>
      </c>
      <c r="E214" s="17" t="s">
        <v>653</v>
      </c>
      <c r="F214" s="16" t="s">
        <v>1</v>
      </c>
      <c r="G214" s="17" t="s">
        <v>1</v>
      </c>
      <c r="H214" t="s">
        <v>666</v>
      </c>
      <c r="I214" t="str">
        <f>IF(Chercher!$Z$1="","",IF(Chercher!$Z$3,IF(LEFT($J214,LEN(Chercher!$Z$2))=Chercher!$Z$2,ROW(),""),IF(AND(ISNUMBER(SEARCH(Chercher!$Z$4,$H214)),OR(Chercher!$Z$5="",ISNUMBER(SEARCH(Chercher!$Z$5,$H214))),OR(Chercher!$Z$6="",ISNUMBER(SEARCH(Chercher!$Z$6,$H214)))),ROW(),"")))</f>
        <v/>
      </c>
      <c r="J214" t="s">
        <v>762</v>
      </c>
    </row>
    <row r="215" spans="1:10" x14ac:dyDescent="0.25">
      <c r="A215" s="15" t="s">
        <v>763</v>
      </c>
      <c r="B215" s="16" t="s">
        <v>51</v>
      </c>
      <c r="C215" s="17" t="s">
        <v>669</v>
      </c>
      <c r="D215" s="17" t="s">
        <v>755</v>
      </c>
      <c r="E215" s="17" t="s">
        <v>653</v>
      </c>
      <c r="F215" s="16" t="s">
        <v>1</v>
      </c>
      <c r="G215" s="17" t="s">
        <v>1</v>
      </c>
      <c r="H215" t="s">
        <v>670</v>
      </c>
      <c r="I215" t="str">
        <f>IF(Chercher!$Z$1="","",IF(Chercher!$Z$3,IF(LEFT($J215,LEN(Chercher!$Z$2))=Chercher!$Z$2,ROW(),""),IF(AND(ISNUMBER(SEARCH(Chercher!$Z$4,$H215)),OR(Chercher!$Z$5="",ISNUMBER(SEARCH(Chercher!$Z$5,$H215))),OR(Chercher!$Z$6="",ISNUMBER(SEARCH(Chercher!$Z$6,$H215)))),ROW(),"")))</f>
        <v/>
      </c>
      <c r="J215" t="s">
        <v>764</v>
      </c>
    </row>
    <row r="216" spans="1:10" x14ac:dyDescent="0.25">
      <c r="A216" s="15" t="s">
        <v>765</v>
      </c>
      <c r="B216" s="16" t="s">
        <v>51</v>
      </c>
      <c r="C216" s="17" t="s">
        <v>673</v>
      </c>
      <c r="D216" s="17" t="s">
        <v>755</v>
      </c>
      <c r="E216" s="17" t="s">
        <v>653</v>
      </c>
      <c r="F216" s="16" t="s">
        <v>1</v>
      </c>
      <c r="G216" s="17" t="s">
        <v>1</v>
      </c>
      <c r="H216" t="s">
        <v>674</v>
      </c>
      <c r="I216" t="str">
        <f>IF(Chercher!$Z$1="","",IF(Chercher!$Z$3,IF(LEFT($J216,LEN(Chercher!$Z$2))=Chercher!$Z$2,ROW(),""),IF(AND(ISNUMBER(SEARCH(Chercher!$Z$4,$H216)),OR(Chercher!$Z$5="",ISNUMBER(SEARCH(Chercher!$Z$5,$H216))),OR(Chercher!$Z$6="",ISNUMBER(SEARCH(Chercher!$Z$6,$H216)))),ROW(),"")))</f>
        <v/>
      </c>
      <c r="J216" t="s">
        <v>766</v>
      </c>
    </row>
    <row r="217" spans="1:10" x14ac:dyDescent="0.25">
      <c r="A217" s="15" t="s">
        <v>767</v>
      </c>
      <c r="B217" s="16" t="s">
        <v>51</v>
      </c>
      <c r="C217" s="17" t="s">
        <v>677</v>
      </c>
      <c r="D217" s="17" t="s">
        <v>755</v>
      </c>
      <c r="E217" s="17" t="s">
        <v>653</v>
      </c>
      <c r="F217" s="16" t="s">
        <v>1</v>
      </c>
      <c r="G217" s="17" t="s">
        <v>1</v>
      </c>
      <c r="H217" t="s">
        <v>678</v>
      </c>
      <c r="I217" t="str">
        <f>IF(Chercher!$Z$1="","",IF(Chercher!$Z$3,IF(LEFT($J217,LEN(Chercher!$Z$2))=Chercher!$Z$2,ROW(),""),IF(AND(ISNUMBER(SEARCH(Chercher!$Z$4,$H217)),OR(Chercher!$Z$5="",ISNUMBER(SEARCH(Chercher!$Z$5,$H217))),OR(Chercher!$Z$6="",ISNUMBER(SEARCH(Chercher!$Z$6,$H217)))),ROW(),"")))</f>
        <v/>
      </c>
      <c r="J217" t="s">
        <v>768</v>
      </c>
    </row>
    <row r="218" spans="1:10" x14ac:dyDescent="0.25">
      <c r="A218" s="15" t="s">
        <v>769</v>
      </c>
      <c r="B218" s="16" t="s">
        <v>51</v>
      </c>
      <c r="C218" s="17" t="s">
        <v>392</v>
      </c>
      <c r="D218" s="17" t="s">
        <v>755</v>
      </c>
      <c r="E218" s="17" t="s">
        <v>653</v>
      </c>
      <c r="F218" s="16" t="s">
        <v>1</v>
      </c>
      <c r="G218" s="17" t="s">
        <v>1</v>
      </c>
      <c r="H218" t="s">
        <v>392</v>
      </c>
      <c r="I218" t="str">
        <f>IF(Chercher!$Z$1="","",IF(Chercher!$Z$3,IF(LEFT($J218,LEN(Chercher!$Z$2))=Chercher!$Z$2,ROW(),""),IF(AND(ISNUMBER(SEARCH(Chercher!$Z$4,$H218)),OR(Chercher!$Z$5="",ISNUMBER(SEARCH(Chercher!$Z$5,$H218))),OR(Chercher!$Z$6="",ISNUMBER(SEARCH(Chercher!$Z$6,$H218)))),ROW(),"")))</f>
        <v/>
      </c>
      <c r="J218" t="s">
        <v>770</v>
      </c>
    </row>
    <row r="219" spans="1:10" x14ac:dyDescent="0.25">
      <c r="A219" s="15" t="s">
        <v>771</v>
      </c>
      <c r="B219" s="16" t="s">
        <v>40</v>
      </c>
      <c r="C219" s="17" t="s">
        <v>772</v>
      </c>
      <c r="D219" s="17" t="s">
        <v>755</v>
      </c>
      <c r="E219" s="17" t="s">
        <v>653</v>
      </c>
      <c r="F219" s="16" t="s">
        <v>1</v>
      </c>
      <c r="G219" s="17" t="s">
        <v>1</v>
      </c>
      <c r="H219" t="s">
        <v>773</v>
      </c>
      <c r="I219" t="str">
        <f>IF(Chercher!$Z$1="","",IF(Chercher!$Z$3,IF(LEFT($J219,LEN(Chercher!$Z$2))=Chercher!$Z$2,ROW(),""),IF(AND(ISNUMBER(SEARCH(Chercher!$Z$4,$H219)),OR(Chercher!$Z$5="",ISNUMBER(SEARCH(Chercher!$Z$5,$H219))),OR(Chercher!$Z$6="",ISNUMBER(SEARCH(Chercher!$Z$6,$H219)))),ROW(),"")))</f>
        <v/>
      </c>
      <c r="J219" t="s">
        <v>774</v>
      </c>
    </row>
    <row r="220" spans="1:10" x14ac:dyDescent="0.25">
      <c r="A220" s="15" t="s">
        <v>775</v>
      </c>
      <c r="B220" s="16" t="s">
        <v>51</v>
      </c>
      <c r="C220" s="17" t="s">
        <v>776</v>
      </c>
      <c r="D220" s="17" t="s">
        <v>755</v>
      </c>
      <c r="E220" s="17" t="s">
        <v>653</v>
      </c>
      <c r="F220" s="16" t="s">
        <v>1</v>
      </c>
      <c r="G220" s="17" t="s">
        <v>1</v>
      </c>
      <c r="H220" t="s">
        <v>777</v>
      </c>
      <c r="I220" t="str">
        <f>IF(Chercher!$Z$1="","",IF(Chercher!$Z$3,IF(LEFT($J220,LEN(Chercher!$Z$2))=Chercher!$Z$2,ROW(),""),IF(AND(ISNUMBER(SEARCH(Chercher!$Z$4,$H220)),OR(Chercher!$Z$5="",ISNUMBER(SEARCH(Chercher!$Z$5,$H220))),OR(Chercher!$Z$6="",ISNUMBER(SEARCH(Chercher!$Z$6,$H220)))),ROW(),"")))</f>
        <v/>
      </c>
      <c r="J220" t="s">
        <v>778</v>
      </c>
    </row>
    <row r="221" spans="1:10" x14ac:dyDescent="0.25">
      <c r="A221" s="15" t="s">
        <v>779</v>
      </c>
      <c r="B221" s="16" t="s">
        <v>40</v>
      </c>
      <c r="C221" s="17" t="s">
        <v>81</v>
      </c>
      <c r="D221" s="17" t="s">
        <v>755</v>
      </c>
      <c r="E221" s="17" t="s">
        <v>653</v>
      </c>
      <c r="F221" s="16" t="s">
        <v>1</v>
      </c>
      <c r="G221" s="17" t="s">
        <v>1</v>
      </c>
      <c r="H221" t="s">
        <v>82</v>
      </c>
      <c r="I221" t="str">
        <f>IF(Chercher!$Z$1="","",IF(Chercher!$Z$3,IF(LEFT($J221,LEN(Chercher!$Z$2))=Chercher!$Z$2,ROW(),""),IF(AND(ISNUMBER(SEARCH(Chercher!$Z$4,$H221)),OR(Chercher!$Z$5="",ISNUMBER(SEARCH(Chercher!$Z$5,$H221))),OR(Chercher!$Z$6="",ISNUMBER(SEARCH(Chercher!$Z$6,$H221)))),ROW(),"")))</f>
        <v/>
      </c>
      <c r="J221" t="s">
        <v>780</v>
      </c>
    </row>
    <row r="222" spans="1:10" x14ac:dyDescent="0.25">
      <c r="A222" s="15" t="s">
        <v>781</v>
      </c>
      <c r="B222" s="16" t="s">
        <v>51</v>
      </c>
      <c r="C222" s="17" t="s">
        <v>651</v>
      </c>
      <c r="D222" s="17" t="s">
        <v>782</v>
      </c>
      <c r="E222" s="17" t="s">
        <v>653</v>
      </c>
      <c r="F222" s="16" t="s">
        <v>1</v>
      </c>
      <c r="G222" s="17" t="s">
        <v>1</v>
      </c>
      <c r="H222" t="s">
        <v>654</v>
      </c>
      <c r="I222" t="str">
        <f>IF(Chercher!$Z$1="","",IF(Chercher!$Z$3,IF(LEFT($J222,LEN(Chercher!$Z$2))=Chercher!$Z$2,ROW(),""),IF(AND(ISNUMBER(SEARCH(Chercher!$Z$4,$H222)),OR(Chercher!$Z$5="",ISNUMBER(SEARCH(Chercher!$Z$5,$H222))),OR(Chercher!$Z$6="",ISNUMBER(SEARCH(Chercher!$Z$6,$H222)))),ROW(),"")))</f>
        <v/>
      </c>
      <c r="J222" t="s">
        <v>783</v>
      </c>
    </row>
    <row r="223" spans="1:10" x14ac:dyDescent="0.25">
      <c r="A223" s="15" t="s">
        <v>784</v>
      </c>
      <c r="B223" s="16" t="s">
        <v>51</v>
      </c>
      <c r="C223" s="17" t="s">
        <v>657</v>
      </c>
      <c r="D223" s="17" t="s">
        <v>782</v>
      </c>
      <c r="E223" s="17" t="s">
        <v>653</v>
      </c>
      <c r="F223" s="16" t="s">
        <v>1</v>
      </c>
      <c r="G223" s="17" t="s">
        <v>1</v>
      </c>
      <c r="H223" t="s">
        <v>658</v>
      </c>
      <c r="I223" t="str">
        <f>IF(Chercher!$Z$1="","",IF(Chercher!$Z$3,IF(LEFT($J223,LEN(Chercher!$Z$2))=Chercher!$Z$2,ROW(),""),IF(AND(ISNUMBER(SEARCH(Chercher!$Z$4,$H223)),OR(Chercher!$Z$5="",ISNUMBER(SEARCH(Chercher!$Z$5,$H223))),OR(Chercher!$Z$6="",ISNUMBER(SEARCH(Chercher!$Z$6,$H223)))),ROW(),"")))</f>
        <v/>
      </c>
      <c r="J223" t="s">
        <v>785</v>
      </c>
    </row>
    <row r="224" spans="1:10" x14ac:dyDescent="0.25">
      <c r="A224" s="15" t="s">
        <v>786</v>
      </c>
      <c r="B224" s="16" t="s">
        <v>51</v>
      </c>
      <c r="C224" s="17" t="s">
        <v>661</v>
      </c>
      <c r="D224" s="17" t="s">
        <v>782</v>
      </c>
      <c r="E224" s="17" t="s">
        <v>653</v>
      </c>
      <c r="F224" s="16" t="s">
        <v>1</v>
      </c>
      <c r="G224" s="17" t="s">
        <v>1</v>
      </c>
      <c r="H224" t="s">
        <v>662</v>
      </c>
      <c r="I224" t="str">
        <f>IF(Chercher!$Z$1="","",IF(Chercher!$Z$3,IF(LEFT($J224,LEN(Chercher!$Z$2))=Chercher!$Z$2,ROW(),""),IF(AND(ISNUMBER(SEARCH(Chercher!$Z$4,$H224)),OR(Chercher!$Z$5="",ISNUMBER(SEARCH(Chercher!$Z$5,$H224))),OR(Chercher!$Z$6="",ISNUMBER(SEARCH(Chercher!$Z$6,$H224)))),ROW(),"")))</f>
        <v/>
      </c>
      <c r="J224" t="s">
        <v>787</v>
      </c>
    </row>
    <row r="225" spans="1:10" x14ac:dyDescent="0.25">
      <c r="A225" s="15" t="s">
        <v>788</v>
      </c>
      <c r="B225" s="16" t="s">
        <v>51</v>
      </c>
      <c r="C225" s="17" t="s">
        <v>665</v>
      </c>
      <c r="D225" s="17" t="s">
        <v>782</v>
      </c>
      <c r="E225" s="17" t="s">
        <v>653</v>
      </c>
      <c r="F225" s="16" t="s">
        <v>1</v>
      </c>
      <c r="G225" s="17" t="s">
        <v>1</v>
      </c>
      <c r="H225" t="s">
        <v>666</v>
      </c>
      <c r="I225" t="str">
        <f>IF(Chercher!$Z$1="","",IF(Chercher!$Z$3,IF(LEFT($J225,LEN(Chercher!$Z$2))=Chercher!$Z$2,ROW(),""),IF(AND(ISNUMBER(SEARCH(Chercher!$Z$4,$H225)),OR(Chercher!$Z$5="",ISNUMBER(SEARCH(Chercher!$Z$5,$H225))),OR(Chercher!$Z$6="",ISNUMBER(SEARCH(Chercher!$Z$6,$H225)))),ROW(),"")))</f>
        <v/>
      </c>
      <c r="J225" t="s">
        <v>789</v>
      </c>
    </row>
    <row r="226" spans="1:10" x14ac:dyDescent="0.25">
      <c r="A226" s="15" t="s">
        <v>790</v>
      </c>
      <c r="B226" s="16" t="s">
        <v>51</v>
      </c>
      <c r="C226" s="17" t="s">
        <v>669</v>
      </c>
      <c r="D226" s="17" t="s">
        <v>782</v>
      </c>
      <c r="E226" s="17" t="s">
        <v>653</v>
      </c>
      <c r="F226" s="16" t="s">
        <v>1</v>
      </c>
      <c r="G226" s="17" t="s">
        <v>1</v>
      </c>
      <c r="H226" t="s">
        <v>670</v>
      </c>
      <c r="I226" t="str">
        <f>IF(Chercher!$Z$1="","",IF(Chercher!$Z$3,IF(LEFT($J226,LEN(Chercher!$Z$2))=Chercher!$Z$2,ROW(),""),IF(AND(ISNUMBER(SEARCH(Chercher!$Z$4,$H226)),OR(Chercher!$Z$5="",ISNUMBER(SEARCH(Chercher!$Z$5,$H226))),OR(Chercher!$Z$6="",ISNUMBER(SEARCH(Chercher!$Z$6,$H226)))),ROW(),"")))</f>
        <v/>
      </c>
      <c r="J226" t="s">
        <v>791</v>
      </c>
    </row>
    <row r="227" spans="1:10" x14ac:dyDescent="0.25">
      <c r="A227" s="15" t="s">
        <v>792</v>
      </c>
      <c r="B227" s="16" t="s">
        <v>51</v>
      </c>
      <c r="C227" s="17" t="s">
        <v>673</v>
      </c>
      <c r="D227" s="17" t="s">
        <v>782</v>
      </c>
      <c r="E227" s="17" t="s">
        <v>653</v>
      </c>
      <c r="F227" s="16" t="s">
        <v>1</v>
      </c>
      <c r="G227" s="17" t="s">
        <v>1</v>
      </c>
      <c r="H227" t="s">
        <v>674</v>
      </c>
      <c r="I227" t="str">
        <f>IF(Chercher!$Z$1="","",IF(Chercher!$Z$3,IF(LEFT($J227,LEN(Chercher!$Z$2))=Chercher!$Z$2,ROW(),""),IF(AND(ISNUMBER(SEARCH(Chercher!$Z$4,$H227)),OR(Chercher!$Z$5="",ISNUMBER(SEARCH(Chercher!$Z$5,$H227))),OR(Chercher!$Z$6="",ISNUMBER(SEARCH(Chercher!$Z$6,$H227)))),ROW(),"")))</f>
        <v/>
      </c>
      <c r="J227" t="s">
        <v>793</v>
      </c>
    </row>
    <row r="228" spans="1:10" x14ac:dyDescent="0.25">
      <c r="A228" s="15" t="s">
        <v>794</v>
      </c>
      <c r="B228" s="16" t="s">
        <v>51</v>
      </c>
      <c r="C228" s="17" t="s">
        <v>677</v>
      </c>
      <c r="D228" s="17" t="s">
        <v>782</v>
      </c>
      <c r="E228" s="17" t="s">
        <v>653</v>
      </c>
      <c r="F228" s="16" t="s">
        <v>1</v>
      </c>
      <c r="G228" s="17" t="s">
        <v>1</v>
      </c>
      <c r="H228" t="s">
        <v>678</v>
      </c>
      <c r="I228" t="str">
        <f>IF(Chercher!$Z$1="","",IF(Chercher!$Z$3,IF(LEFT($J228,LEN(Chercher!$Z$2))=Chercher!$Z$2,ROW(),""),IF(AND(ISNUMBER(SEARCH(Chercher!$Z$4,$H228)),OR(Chercher!$Z$5="",ISNUMBER(SEARCH(Chercher!$Z$5,$H228))),OR(Chercher!$Z$6="",ISNUMBER(SEARCH(Chercher!$Z$6,$H228)))),ROW(),"")))</f>
        <v/>
      </c>
      <c r="J228" t="s">
        <v>795</v>
      </c>
    </row>
    <row r="229" spans="1:10" x14ac:dyDescent="0.25">
      <c r="A229" s="15" t="s">
        <v>796</v>
      </c>
      <c r="B229" s="16" t="s">
        <v>51</v>
      </c>
      <c r="C229" s="17" t="s">
        <v>392</v>
      </c>
      <c r="D229" s="17" t="s">
        <v>782</v>
      </c>
      <c r="E229" s="17" t="s">
        <v>653</v>
      </c>
      <c r="F229" s="16" t="s">
        <v>1</v>
      </c>
      <c r="G229" s="17" t="s">
        <v>1</v>
      </c>
      <c r="H229" t="s">
        <v>392</v>
      </c>
      <c r="I229" t="str">
        <f>IF(Chercher!$Z$1="","",IF(Chercher!$Z$3,IF(LEFT($J229,LEN(Chercher!$Z$2))=Chercher!$Z$2,ROW(),""),IF(AND(ISNUMBER(SEARCH(Chercher!$Z$4,$H229)),OR(Chercher!$Z$5="",ISNUMBER(SEARCH(Chercher!$Z$5,$H229))),OR(Chercher!$Z$6="",ISNUMBER(SEARCH(Chercher!$Z$6,$H229)))),ROW(),"")))</f>
        <v/>
      </c>
      <c r="J229" t="s">
        <v>797</v>
      </c>
    </row>
    <row r="230" spans="1:10" x14ac:dyDescent="0.25">
      <c r="A230" s="15" t="s">
        <v>798</v>
      </c>
      <c r="B230" s="16" t="s">
        <v>40</v>
      </c>
      <c r="C230" s="17" t="s">
        <v>799</v>
      </c>
      <c r="D230" s="17" t="s">
        <v>782</v>
      </c>
      <c r="E230" s="17" t="s">
        <v>653</v>
      </c>
      <c r="F230" s="16" t="s">
        <v>1</v>
      </c>
      <c r="G230" s="17" t="s">
        <v>1</v>
      </c>
      <c r="H230" t="s">
        <v>800</v>
      </c>
      <c r="I230" t="str">
        <f>IF(Chercher!$Z$1="","",IF(Chercher!$Z$3,IF(LEFT($J230,LEN(Chercher!$Z$2))=Chercher!$Z$2,ROW(),""),IF(AND(ISNUMBER(SEARCH(Chercher!$Z$4,$H230)),OR(Chercher!$Z$5="",ISNUMBER(SEARCH(Chercher!$Z$5,$H230))),OR(Chercher!$Z$6="",ISNUMBER(SEARCH(Chercher!$Z$6,$H230)))),ROW(),"")))</f>
        <v/>
      </c>
      <c r="J230" t="s">
        <v>801</v>
      </c>
    </row>
    <row r="231" spans="1:10" x14ac:dyDescent="0.25">
      <c r="A231" s="15" t="s">
        <v>802</v>
      </c>
      <c r="B231" s="16" t="s">
        <v>51</v>
      </c>
      <c r="C231" s="17" t="s">
        <v>776</v>
      </c>
      <c r="D231" s="17" t="s">
        <v>782</v>
      </c>
      <c r="E231" s="17" t="s">
        <v>653</v>
      </c>
      <c r="F231" s="16" t="s">
        <v>1</v>
      </c>
      <c r="G231" s="17" t="s">
        <v>1</v>
      </c>
      <c r="H231" t="s">
        <v>777</v>
      </c>
      <c r="I231" t="str">
        <f>IF(Chercher!$Z$1="","",IF(Chercher!$Z$3,IF(LEFT($J231,LEN(Chercher!$Z$2))=Chercher!$Z$2,ROW(),""),IF(AND(ISNUMBER(SEARCH(Chercher!$Z$4,$H231)),OR(Chercher!$Z$5="",ISNUMBER(SEARCH(Chercher!$Z$5,$H231))),OR(Chercher!$Z$6="",ISNUMBER(SEARCH(Chercher!$Z$6,$H231)))),ROW(),"")))</f>
        <v/>
      </c>
      <c r="J231" t="s">
        <v>803</v>
      </c>
    </row>
    <row r="232" spans="1:10" x14ac:dyDescent="0.25">
      <c r="A232" s="15" t="s">
        <v>804</v>
      </c>
      <c r="B232" s="16" t="s">
        <v>40</v>
      </c>
      <c r="C232" s="17" t="s">
        <v>805</v>
      </c>
      <c r="D232" s="17" t="s">
        <v>782</v>
      </c>
      <c r="E232" s="17" t="s">
        <v>653</v>
      </c>
      <c r="F232" s="16" t="s">
        <v>1</v>
      </c>
      <c r="G232" s="17" t="s">
        <v>1</v>
      </c>
      <c r="H232" t="s">
        <v>806</v>
      </c>
      <c r="I232" t="str">
        <f>IF(Chercher!$Z$1="","",IF(Chercher!$Z$3,IF(LEFT($J232,LEN(Chercher!$Z$2))=Chercher!$Z$2,ROW(),""),IF(AND(ISNUMBER(SEARCH(Chercher!$Z$4,$H232)),OR(Chercher!$Z$5="",ISNUMBER(SEARCH(Chercher!$Z$5,$H232))),OR(Chercher!$Z$6="",ISNUMBER(SEARCH(Chercher!$Z$6,$H232)))),ROW(),"")))</f>
        <v/>
      </c>
      <c r="J232" t="s">
        <v>807</v>
      </c>
    </row>
    <row r="233" spans="1:10" x14ac:dyDescent="0.25">
      <c r="A233" s="15" t="s">
        <v>808</v>
      </c>
      <c r="B233" s="16" t="s">
        <v>40</v>
      </c>
      <c r="C233" s="17" t="s">
        <v>81</v>
      </c>
      <c r="D233" s="17" t="s">
        <v>782</v>
      </c>
      <c r="E233" s="17" t="s">
        <v>653</v>
      </c>
      <c r="F233" s="16" t="s">
        <v>1</v>
      </c>
      <c r="G233" s="17" t="s">
        <v>1</v>
      </c>
      <c r="H233" t="s">
        <v>82</v>
      </c>
      <c r="I233" t="str">
        <f>IF(Chercher!$Z$1="","",IF(Chercher!$Z$3,IF(LEFT($J233,LEN(Chercher!$Z$2))=Chercher!$Z$2,ROW(),""),IF(AND(ISNUMBER(SEARCH(Chercher!$Z$4,$H233)),OR(Chercher!$Z$5="",ISNUMBER(SEARCH(Chercher!$Z$5,$H233))),OR(Chercher!$Z$6="",ISNUMBER(SEARCH(Chercher!$Z$6,$H233)))),ROW(),"")))</f>
        <v/>
      </c>
      <c r="J233" t="s">
        <v>809</v>
      </c>
    </row>
    <row r="234" spans="1:10" x14ac:dyDescent="0.25">
      <c r="A234" s="15" t="s">
        <v>810</v>
      </c>
      <c r="B234" s="16" t="s">
        <v>51</v>
      </c>
      <c r="C234" s="17" t="s">
        <v>651</v>
      </c>
      <c r="D234" s="17" t="s">
        <v>811</v>
      </c>
      <c r="E234" s="17" t="s">
        <v>653</v>
      </c>
      <c r="F234" s="16" t="s">
        <v>1</v>
      </c>
      <c r="G234" s="17" t="s">
        <v>1</v>
      </c>
      <c r="H234" t="s">
        <v>654</v>
      </c>
      <c r="I234" t="str">
        <f>IF(Chercher!$Z$1="","",IF(Chercher!$Z$3,IF(LEFT($J234,LEN(Chercher!$Z$2))=Chercher!$Z$2,ROW(),""),IF(AND(ISNUMBER(SEARCH(Chercher!$Z$4,$H234)),OR(Chercher!$Z$5="",ISNUMBER(SEARCH(Chercher!$Z$5,$H234))),OR(Chercher!$Z$6="",ISNUMBER(SEARCH(Chercher!$Z$6,$H234)))),ROW(),"")))</f>
        <v/>
      </c>
      <c r="J234" t="s">
        <v>812</v>
      </c>
    </row>
    <row r="235" spans="1:10" x14ac:dyDescent="0.25">
      <c r="A235" s="15" t="s">
        <v>813</v>
      </c>
      <c r="B235" s="16" t="s">
        <v>51</v>
      </c>
      <c r="C235" s="17" t="s">
        <v>657</v>
      </c>
      <c r="D235" s="17" t="s">
        <v>811</v>
      </c>
      <c r="E235" s="17" t="s">
        <v>653</v>
      </c>
      <c r="F235" s="16" t="s">
        <v>1</v>
      </c>
      <c r="G235" s="17" t="s">
        <v>1</v>
      </c>
      <c r="H235" t="s">
        <v>658</v>
      </c>
      <c r="I235" t="str">
        <f>IF(Chercher!$Z$1="","",IF(Chercher!$Z$3,IF(LEFT($J235,LEN(Chercher!$Z$2))=Chercher!$Z$2,ROW(),""),IF(AND(ISNUMBER(SEARCH(Chercher!$Z$4,$H235)),OR(Chercher!$Z$5="",ISNUMBER(SEARCH(Chercher!$Z$5,$H235))),OR(Chercher!$Z$6="",ISNUMBER(SEARCH(Chercher!$Z$6,$H235)))),ROW(),"")))</f>
        <v/>
      </c>
      <c r="J235" t="s">
        <v>814</v>
      </c>
    </row>
    <row r="236" spans="1:10" x14ac:dyDescent="0.25">
      <c r="A236" s="15" t="s">
        <v>815</v>
      </c>
      <c r="B236" s="16" t="s">
        <v>51</v>
      </c>
      <c r="C236" s="17" t="s">
        <v>661</v>
      </c>
      <c r="D236" s="17" t="s">
        <v>811</v>
      </c>
      <c r="E236" s="17" t="s">
        <v>653</v>
      </c>
      <c r="F236" s="16" t="s">
        <v>1</v>
      </c>
      <c r="G236" s="17" t="s">
        <v>1</v>
      </c>
      <c r="H236" t="s">
        <v>662</v>
      </c>
      <c r="I236" t="str">
        <f>IF(Chercher!$Z$1="","",IF(Chercher!$Z$3,IF(LEFT($J236,LEN(Chercher!$Z$2))=Chercher!$Z$2,ROW(),""),IF(AND(ISNUMBER(SEARCH(Chercher!$Z$4,$H236)),OR(Chercher!$Z$5="",ISNUMBER(SEARCH(Chercher!$Z$5,$H236))),OR(Chercher!$Z$6="",ISNUMBER(SEARCH(Chercher!$Z$6,$H236)))),ROW(),"")))</f>
        <v/>
      </c>
      <c r="J236" t="s">
        <v>816</v>
      </c>
    </row>
    <row r="237" spans="1:10" x14ac:dyDescent="0.25">
      <c r="A237" s="15" t="s">
        <v>817</v>
      </c>
      <c r="B237" s="16" t="s">
        <v>51</v>
      </c>
      <c r="C237" s="17" t="s">
        <v>665</v>
      </c>
      <c r="D237" s="17" t="s">
        <v>811</v>
      </c>
      <c r="E237" s="17" t="s">
        <v>653</v>
      </c>
      <c r="F237" s="16" t="s">
        <v>1</v>
      </c>
      <c r="G237" s="17" t="s">
        <v>1</v>
      </c>
      <c r="H237" t="s">
        <v>666</v>
      </c>
      <c r="I237" t="str">
        <f>IF(Chercher!$Z$1="","",IF(Chercher!$Z$3,IF(LEFT($J237,LEN(Chercher!$Z$2))=Chercher!$Z$2,ROW(),""),IF(AND(ISNUMBER(SEARCH(Chercher!$Z$4,$H237)),OR(Chercher!$Z$5="",ISNUMBER(SEARCH(Chercher!$Z$5,$H237))),OR(Chercher!$Z$6="",ISNUMBER(SEARCH(Chercher!$Z$6,$H237)))),ROW(),"")))</f>
        <v/>
      </c>
      <c r="J237" t="s">
        <v>818</v>
      </c>
    </row>
    <row r="238" spans="1:10" x14ac:dyDescent="0.25">
      <c r="A238" s="15" t="s">
        <v>819</v>
      </c>
      <c r="B238" s="16" t="s">
        <v>51</v>
      </c>
      <c r="C238" s="17" t="s">
        <v>669</v>
      </c>
      <c r="D238" s="17" t="s">
        <v>811</v>
      </c>
      <c r="E238" s="17" t="s">
        <v>653</v>
      </c>
      <c r="F238" s="16" t="s">
        <v>1</v>
      </c>
      <c r="G238" s="17" t="s">
        <v>1</v>
      </c>
      <c r="H238" t="s">
        <v>670</v>
      </c>
      <c r="I238" t="str">
        <f>IF(Chercher!$Z$1="","",IF(Chercher!$Z$3,IF(LEFT($J238,LEN(Chercher!$Z$2))=Chercher!$Z$2,ROW(),""),IF(AND(ISNUMBER(SEARCH(Chercher!$Z$4,$H238)),OR(Chercher!$Z$5="",ISNUMBER(SEARCH(Chercher!$Z$5,$H238))),OR(Chercher!$Z$6="",ISNUMBER(SEARCH(Chercher!$Z$6,$H238)))),ROW(),"")))</f>
        <v/>
      </c>
      <c r="J238" t="s">
        <v>820</v>
      </c>
    </row>
    <row r="239" spans="1:10" x14ac:dyDescent="0.25">
      <c r="A239" s="15" t="s">
        <v>821</v>
      </c>
      <c r="B239" s="16" t="s">
        <v>51</v>
      </c>
      <c r="C239" s="17" t="s">
        <v>673</v>
      </c>
      <c r="D239" s="17" t="s">
        <v>811</v>
      </c>
      <c r="E239" s="17" t="s">
        <v>653</v>
      </c>
      <c r="F239" s="16" t="s">
        <v>1</v>
      </c>
      <c r="G239" s="17" t="s">
        <v>1</v>
      </c>
      <c r="H239" t="s">
        <v>674</v>
      </c>
      <c r="I239" t="str">
        <f>IF(Chercher!$Z$1="","",IF(Chercher!$Z$3,IF(LEFT($J239,LEN(Chercher!$Z$2))=Chercher!$Z$2,ROW(),""),IF(AND(ISNUMBER(SEARCH(Chercher!$Z$4,$H239)),OR(Chercher!$Z$5="",ISNUMBER(SEARCH(Chercher!$Z$5,$H239))),OR(Chercher!$Z$6="",ISNUMBER(SEARCH(Chercher!$Z$6,$H239)))),ROW(),"")))</f>
        <v/>
      </c>
      <c r="J239" t="s">
        <v>822</v>
      </c>
    </row>
    <row r="240" spans="1:10" x14ac:dyDescent="0.25">
      <c r="A240" s="15" t="s">
        <v>823</v>
      </c>
      <c r="B240" s="16" t="s">
        <v>51</v>
      </c>
      <c r="C240" s="17" t="s">
        <v>677</v>
      </c>
      <c r="D240" s="17" t="s">
        <v>811</v>
      </c>
      <c r="E240" s="17" t="s">
        <v>653</v>
      </c>
      <c r="F240" s="16" t="s">
        <v>1</v>
      </c>
      <c r="G240" s="17" t="s">
        <v>1</v>
      </c>
      <c r="H240" t="s">
        <v>678</v>
      </c>
      <c r="I240" t="str">
        <f>IF(Chercher!$Z$1="","",IF(Chercher!$Z$3,IF(LEFT($J240,LEN(Chercher!$Z$2))=Chercher!$Z$2,ROW(),""),IF(AND(ISNUMBER(SEARCH(Chercher!$Z$4,$H240)),OR(Chercher!$Z$5="",ISNUMBER(SEARCH(Chercher!$Z$5,$H240))),OR(Chercher!$Z$6="",ISNUMBER(SEARCH(Chercher!$Z$6,$H240)))),ROW(),"")))</f>
        <v/>
      </c>
      <c r="J240" t="s">
        <v>824</v>
      </c>
    </row>
    <row r="241" spans="1:10" x14ac:dyDescent="0.25">
      <c r="A241" s="15" t="s">
        <v>825</v>
      </c>
      <c r="B241" s="16" t="s">
        <v>51</v>
      </c>
      <c r="C241" s="17" t="s">
        <v>392</v>
      </c>
      <c r="D241" s="17" t="s">
        <v>811</v>
      </c>
      <c r="E241" s="17" t="s">
        <v>653</v>
      </c>
      <c r="F241" s="16" t="s">
        <v>1</v>
      </c>
      <c r="G241" s="17" t="s">
        <v>1</v>
      </c>
      <c r="H241" t="s">
        <v>392</v>
      </c>
      <c r="I241" t="str">
        <f>IF(Chercher!$Z$1="","",IF(Chercher!$Z$3,IF(LEFT($J241,LEN(Chercher!$Z$2))=Chercher!$Z$2,ROW(),""),IF(AND(ISNUMBER(SEARCH(Chercher!$Z$4,$H241)),OR(Chercher!$Z$5="",ISNUMBER(SEARCH(Chercher!$Z$5,$H241))),OR(Chercher!$Z$6="",ISNUMBER(SEARCH(Chercher!$Z$6,$H241)))),ROW(),"")))</f>
        <v/>
      </c>
      <c r="J241" t="s">
        <v>826</v>
      </c>
    </row>
    <row r="242" spans="1:10" x14ac:dyDescent="0.25">
      <c r="A242" s="15" t="s">
        <v>827</v>
      </c>
      <c r="B242" s="16" t="s">
        <v>40</v>
      </c>
      <c r="C242" s="17" t="s">
        <v>828</v>
      </c>
      <c r="D242" s="17" t="s">
        <v>811</v>
      </c>
      <c r="E242" s="17" t="s">
        <v>653</v>
      </c>
      <c r="F242" s="16" t="s">
        <v>1</v>
      </c>
      <c r="G242" s="17" t="s">
        <v>1</v>
      </c>
      <c r="H242" t="s">
        <v>829</v>
      </c>
      <c r="I242" t="str">
        <f>IF(Chercher!$Z$1="","",IF(Chercher!$Z$3,IF(LEFT($J242,LEN(Chercher!$Z$2))=Chercher!$Z$2,ROW(),""),IF(AND(ISNUMBER(SEARCH(Chercher!$Z$4,$H242)),OR(Chercher!$Z$5="",ISNUMBER(SEARCH(Chercher!$Z$5,$H242))),OR(Chercher!$Z$6="",ISNUMBER(SEARCH(Chercher!$Z$6,$H242)))),ROW(),"")))</f>
        <v/>
      </c>
      <c r="J242" t="s">
        <v>830</v>
      </c>
    </row>
    <row r="243" spans="1:10" x14ac:dyDescent="0.25">
      <c r="A243" s="15" t="s">
        <v>831</v>
      </c>
      <c r="B243" s="16" t="s">
        <v>40</v>
      </c>
      <c r="C243" s="17" t="s">
        <v>81</v>
      </c>
      <c r="D243" s="17" t="s">
        <v>811</v>
      </c>
      <c r="E243" s="17" t="s">
        <v>653</v>
      </c>
      <c r="F243" s="16" t="s">
        <v>1</v>
      </c>
      <c r="G243" s="17" t="s">
        <v>1</v>
      </c>
      <c r="H243" t="s">
        <v>82</v>
      </c>
      <c r="I243" t="str">
        <f>IF(Chercher!$Z$1="","",IF(Chercher!$Z$3,IF(LEFT($J243,LEN(Chercher!$Z$2))=Chercher!$Z$2,ROW(),""),IF(AND(ISNUMBER(SEARCH(Chercher!$Z$4,$H243)),OR(Chercher!$Z$5="",ISNUMBER(SEARCH(Chercher!$Z$5,$H243))),OR(Chercher!$Z$6="",ISNUMBER(SEARCH(Chercher!$Z$6,$H243)))),ROW(),"")))</f>
        <v/>
      </c>
      <c r="J243" t="s">
        <v>832</v>
      </c>
    </row>
    <row r="244" spans="1:10" x14ac:dyDescent="0.25">
      <c r="A244" s="15" t="s">
        <v>833</v>
      </c>
      <c r="B244" s="16" t="s">
        <v>51</v>
      </c>
      <c r="C244" s="17" t="s">
        <v>651</v>
      </c>
      <c r="D244" s="17" t="s">
        <v>834</v>
      </c>
      <c r="E244" s="17" t="s">
        <v>653</v>
      </c>
      <c r="F244" s="16" t="s">
        <v>1</v>
      </c>
      <c r="G244" s="17" t="s">
        <v>1</v>
      </c>
      <c r="H244" t="s">
        <v>654</v>
      </c>
      <c r="I244" t="str">
        <f>IF(Chercher!$Z$1="","",IF(Chercher!$Z$3,IF(LEFT($J244,LEN(Chercher!$Z$2))=Chercher!$Z$2,ROW(),""),IF(AND(ISNUMBER(SEARCH(Chercher!$Z$4,$H244)),OR(Chercher!$Z$5="",ISNUMBER(SEARCH(Chercher!$Z$5,$H244))),OR(Chercher!$Z$6="",ISNUMBER(SEARCH(Chercher!$Z$6,$H244)))),ROW(),"")))</f>
        <v/>
      </c>
      <c r="J244" t="s">
        <v>835</v>
      </c>
    </row>
    <row r="245" spans="1:10" x14ac:dyDescent="0.25">
      <c r="A245" s="15" t="s">
        <v>836</v>
      </c>
      <c r="B245" s="16" t="s">
        <v>51</v>
      </c>
      <c r="C245" s="17" t="s">
        <v>657</v>
      </c>
      <c r="D245" s="17" t="s">
        <v>834</v>
      </c>
      <c r="E245" s="17" t="s">
        <v>653</v>
      </c>
      <c r="F245" s="16" t="s">
        <v>1</v>
      </c>
      <c r="G245" s="17" t="s">
        <v>1</v>
      </c>
      <c r="H245" t="s">
        <v>658</v>
      </c>
      <c r="I245" t="str">
        <f>IF(Chercher!$Z$1="","",IF(Chercher!$Z$3,IF(LEFT($J245,LEN(Chercher!$Z$2))=Chercher!$Z$2,ROW(),""),IF(AND(ISNUMBER(SEARCH(Chercher!$Z$4,$H245)),OR(Chercher!$Z$5="",ISNUMBER(SEARCH(Chercher!$Z$5,$H245))),OR(Chercher!$Z$6="",ISNUMBER(SEARCH(Chercher!$Z$6,$H245)))),ROW(),"")))</f>
        <v/>
      </c>
      <c r="J245" t="s">
        <v>837</v>
      </c>
    </row>
    <row r="246" spans="1:10" x14ac:dyDescent="0.25">
      <c r="A246" s="15" t="s">
        <v>838</v>
      </c>
      <c r="B246" s="16" t="s">
        <v>51</v>
      </c>
      <c r="C246" s="17" t="s">
        <v>661</v>
      </c>
      <c r="D246" s="17" t="s">
        <v>834</v>
      </c>
      <c r="E246" s="17" t="s">
        <v>653</v>
      </c>
      <c r="F246" s="16" t="s">
        <v>1</v>
      </c>
      <c r="G246" s="17" t="s">
        <v>1</v>
      </c>
      <c r="H246" t="s">
        <v>662</v>
      </c>
      <c r="I246" t="str">
        <f>IF(Chercher!$Z$1="","",IF(Chercher!$Z$3,IF(LEFT($J246,LEN(Chercher!$Z$2))=Chercher!$Z$2,ROW(),""),IF(AND(ISNUMBER(SEARCH(Chercher!$Z$4,$H246)),OR(Chercher!$Z$5="",ISNUMBER(SEARCH(Chercher!$Z$5,$H246))),OR(Chercher!$Z$6="",ISNUMBER(SEARCH(Chercher!$Z$6,$H246)))),ROW(),"")))</f>
        <v/>
      </c>
      <c r="J246" t="s">
        <v>839</v>
      </c>
    </row>
    <row r="247" spans="1:10" x14ac:dyDescent="0.25">
      <c r="A247" s="15" t="s">
        <v>840</v>
      </c>
      <c r="B247" s="16" t="s">
        <v>51</v>
      </c>
      <c r="C247" s="17" t="s">
        <v>665</v>
      </c>
      <c r="D247" s="17" t="s">
        <v>834</v>
      </c>
      <c r="E247" s="17" t="s">
        <v>653</v>
      </c>
      <c r="F247" s="16" t="s">
        <v>1</v>
      </c>
      <c r="G247" s="17" t="s">
        <v>1</v>
      </c>
      <c r="H247" t="s">
        <v>666</v>
      </c>
      <c r="I247" t="str">
        <f>IF(Chercher!$Z$1="","",IF(Chercher!$Z$3,IF(LEFT($J247,LEN(Chercher!$Z$2))=Chercher!$Z$2,ROW(),""),IF(AND(ISNUMBER(SEARCH(Chercher!$Z$4,$H247)),OR(Chercher!$Z$5="",ISNUMBER(SEARCH(Chercher!$Z$5,$H247))),OR(Chercher!$Z$6="",ISNUMBER(SEARCH(Chercher!$Z$6,$H247)))),ROW(),"")))</f>
        <v/>
      </c>
      <c r="J247" t="s">
        <v>841</v>
      </c>
    </row>
    <row r="248" spans="1:10" x14ac:dyDescent="0.25">
      <c r="A248" s="15" t="s">
        <v>842</v>
      </c>
      <c r="B248" s="16" t="s">
        <v>51</v>
      </c>
      <c r="C248" s="17" t="s">
        <v>669</v>
      </c>
      <c r="D248" s="17" t="s">
        <v>834</v>
      </c>
      <c r="E248" s="17" t="s">
        <v>653</v>
      </c>
      <c r="F248" s="16" t="s">
        <v>1</v>
      </c>
      <c r="G248" s="17" t="s">
        <v>1</v>
      </c>
      <c r="H248" t="s">
        <v>670</v>
      </c>
      <c r="I248" t="str">
        <f>IF(Chercher!$Z$1="","",IF(Chercher!$Z$3,IF(LEFT($J248,LEN(Chercher!$Z$2))=Chercher!$Z$2,ROW(),""),IF(AND(ISNUMBER(SEARCH(Chercher!$Z$4,$H248)),OR(Chercher!$Z$5="",ISNUMBER(SEARCH(Chercher!$Z$5,$H248))),OR(Chercher!$Z$6="",ISNUMBER(SEARCH(Chercher!$Z$6,$H248)))),ROW(),"")))</f>
        <v/>
      </c>
      <c r="J248" t="s">
        <v>843</v>
      </c>
    </row>
    <row r="249" spans="1:10" x14ac:dyDescent="0.25">
      <c r="A249" s="15" t="s">
        <v>844</v>
      </c>
      <c r="B249" s="16" t="s">
        <v>51</v>
      </c>
      <c r="C249" s="17" t="s">
        <v>673</v>
      </c>
      <c r="D249" s="17" t="s">
        <v>834</v>
      </c>
      <c r="E249" s="17" t="s">
        <v>653</v>
      </c>
      <c r="F249" s="16" t="s">
        <v>1</v>
      </c>
      <c r="G249" s="17" t="s">
        <v>1</v>
      </c>
      <c r="H249" t="s">
        <v>674</v>
      </c>
      <c r="I249" t="str">
        <f>IF(Chercher!$Z$1="","",IF(Chercher!$Z$3,IF(LEFT($J249,LEN(Chercher!$Z$2))=Chercher!$Z$2,ROW(),""),IF(AND(ISNUMBER(SEARCH(Chercher!$Z$4,$H249)),OR(Chercher!$Z$5="",ISNUMBER(SEARCH(Chercher!$Z$5,$H249))),OR(Chercher!$Z$6="",ISNUMBER(SEARCH(Chercher!$Z$6,$H249)))),ROW(),"")))</f>
        <v/>
      </c>
      <c r="J249" t="s">
        <v>845</v>
      </c>
    </row>
    <row r="250" spans="1:10" x14ac:dyDescent="0.25">
      <c r="A250" s="15" t="s">
        <v>846</v>
      </c>
      <c r="B250" s="16" t="s">
        <v>51</v>
      </c>
      <c r="C250" s="17" t="s">
        <v>677</v>
      </c>
      <c r="D250" s="17" t="s">
        <v>834</v>
      </c>
      <c r="E250" s="17" t="s">
        <v>653</v>
      </c>
      <c r="F250" s="16" t="s">
        <v>1</v>
      </c>
      <c r="G250" s="17" t="s">
        <v>1</v>
      </c>
      <c r="H250" t="s">
        <v>678</v>
      </c>
      <c r="I250" t="str">
        <f>IF(Chercher!$Z$1="","",IF(Chercher!$Z$3,IF(LEFT($J250,LEN(Chercher!$Z$2))=Chercher!$Z$2,ROW(),""),IF(AND(ISNUMBER(SEARCH(Chercher!$Z$4,$H250)),OR(Chercher!$Z$5="",ISNUMBER(SEARCH(Chercher!$Z$5,$H250))),OR(Chercher!$Z$6="",ISNUMBER(SEARCH(Chercher!$Z$6,$H250)))),ROW(),"")))</f>
        <v/>
      </c>
      <c r="J250" t="s">
        <v>847</v>
      </c>
    </row>
    <row r="251" spans="1:10" x14ac:dyDescent="0.25">
      <c r="A251" s="15" t="s">
        <v>848</v>
      </c>
      <c r="B251" s="16" t="s">
        <v>51</v>
      </c>
      <c r="C251" s="17" t="s">
        <v>392</v>
      </c>
      <c r="D251" s="17" t="s">
        <v>834</v>
      </c>
      <c r="E251" s="17" t="s">
        <v>653</v>
      </c>
      <c r="F251" s="16" t="s">
        <v>1</v>
      </c>
      <c r="G251" s="17" t="s">
        <v>1</v>
      </c>
      <c r="H251" t="s">
        <v>392</v>
      </c>
      <c r="I251" t="str">
        <f>IF(Chercher!$Z$1="","",IF(Chercher!$Z$3,IF(LEFT($J251,LEN(Chercher!$Z$2))=Chercher!$Z$2,ROW(),""),IF(AND(ISNUMBER(SEARCH(Chercher!$Z$4,$H251)),OR(Chercher!$Z$5="",ISNUMBER(SEARCH(Chercher!$Z$5,$H251))),OR(Chercher!$Z$6="",ISNUMBER(SEARCH(Chercher!$Z$6,$H251)))),ROW(),"")))</f>
        <v/>
      </c>
      <c r="J251" t="s">
        <v>849</v>
      </c>
    </row>
    <row r="252" spans="1:10" x14ac:dyDescent="0.25">
      <c r="A252" s="15" t="s">
        <v>850</v>
      </c>
      <c r="B252" s="16" t="s">
        <v>40</v>
      </c>
      <c r="C252" s="17" t="s">
        <v>851</v>
      </c>
      <c r="D252" s="17" t="s">
        <v>834</v>
      </c>
      <c r="E252" s="17" t="s">
        <v>653</v>
      </c>
      <c r="F252" s="16" t="s">
        <v>1</v>
      </c>
      <c r="G252" s="17" t="s">
        <v>1</v>
      </c>
      <c r="H252" t="s">
        <v>852</v>
      </c>
      <c r="I252" t="str">
        <f>IF(Chercher!$Z$1="","",IF(Chercher!$Z$3,IF(LEFT($J252,LEN(Chercher!$Z$2))=Chercher!$Z$2,ROW(),""),IF(AND(ISNUMBER(SEARCH(Chercher!$Z$4,$H252)),OR(Chercher!$Z$5="",ISNUMBER(SEARCH(Chercher!$Z$5,$H252))),OR(Chercher!$Z$6="",ISNUMBER(SEARCH(Chercher!$Z$6,$H252)))),ROW(),"")))</f>
        <v/>
      </c>
      <c r="J252" t="s">
        <v>853</v>
      </c>
    </row>
    <row r="253" spans="1:10" x14ac:dyDescent="0.25">
      <c r="A253" s="15" t="s">
        <v>854</v>
      </c>
      <c r="B253" s="16" t="s">
        <v>40</v>
      </c>
      <c r="C253" s="17" t="s">
        <v>81</v>
      </c>
      <c r="D253" s="17" t="s">
        <v>834</v>
      </c>
      <c r="E253" s="17" t="s">
        <v>653</v>
      </c>
      <c r="F253" s="16" t="s">
        <v>1</v>
      </c>
      <c r="G253" s="17" t="s">
        <v>1</v>
      </c>
      <c r="H253" t="s">
        <v>82</v>
      </c>
      <c r="I253" t="str">
        <f>IF(Chercher!$Z$1="","",IF(Chercher!$Z$3,IF(LEFT($J253,LEN(Chercher!$Z$2))=Chercher!$Z$2,ROW(),""),IF(AND(ISNUMBER(SEARCH(Chercher!$Z$4,$H253)),OR(Chercher!$Z$5="",ISNUMBER(SEARCH(Chercher!$Z$5,$H253))),OR(Chercher!$Z$6="",ISNUMBER(SEARCH(Chercher!$Z$6,$H253)))),ROW(),"")))</f>
        <v/>
      </c>
      <c r="J253" t="s">
        <v>855</v>
      </c>
    </row>
    <row r="254" spans="1:10" x14ac:dyDescent="0.25">
      <c r="A254" s="15" t="s">
        <v>856</v>
      </c>
      <c r="B254" s="16" t="s">
        <v>51</v>
      </c>
      <c r="C254" s="17" t="s">
        <v>857</v>
      </c>
      <c r="D254" s="17" t="s">
        <v>858</v>
      </c>
      <c r="E254" s="17" t="s">
        <v>859</v>
      </c>
      <c r="F254" s="16" t="s">
        <v>1</v>
      </c>
      <c r="G254" s="17" t="s">
        <v>1</v>
      </c>
      <c r="H254" t="s">
        <v>860</v>
      </c>
      <c r="I254" t="str">
        <f>IF(Chercher!$Z$1="","",IF(Chercher!$Z$3,IF(LEFT($J254,LEN(Chercher!$Z$2))=Chercher!$Z$2,ROW(),""),IF(AND(ISNUMBER(SEARCH(Chercher!$Z$4,$H254)),OR(Chercher!$Z$5="",ISNUMBER(SEARCH(Chercher!$Z$5,$H254))),OR(Chercher!$Z$6="",ISNUMBER(SEARCH(Chercher!$Z$6,$H254)))),ROW(),"")))</f>
        <v/>
      </c>
      <c r="J254" t="s">
        <v>861</v>
      </c>
    </row>
    <row r="255" spans="1:10" x14ac:dyDescent="0.25">
      <c r="A255" s="15" t="s">
        <v>862</v>
      </c>
      <c r="B255" s="16" t="s">
        <v>40</v>
      </c>
      <c r="C255" s="17" t="s">
        <v>863</v>
      </c>
      <c r="D255" s="17" t="s">
        <v>858</v>
      </c>
      <c r="E255" s="17" t="s">
        <v>859</v>
      </c>
      <c r="F255" s="16" t="s">
        <v>1</v>
      </c>
      <c r="G255" s="17" t="s">
        <v>1</v>
      </c>
      <c r="H255" t="s">
        <v>864</v>
      </c>
      <c r="I255" t="str">
        <f>IF(Chercher!$Z$1="","",IF(Chercher!$Z$3,IF(LEFT($J255,LEN(Chercher!$Z$2))=Chercher!$Z$2,ROW(),""),IF(AND(ISNUMBER(SEARCH(Chercher!$Z$4,$H255)),OR(Chercher!$Z$5="",ISNUMBER(SEARCH(Chercher!$Z$5,$H255))),OR(Chercher!$Z$6="",ISNUMBER(SEARCH(Chercher!$Z$6,$H255)))),ROW(),"")))</f>
        <v/>
      </c>
      <c r="J255" t="s">
        <v>865</v>
      </c>
    </row>
    <row r="256" spans="1:10" x14ac:dyDescent="0.25">
      <c r="A256" s="15" t="s">
        <v>866</v>
      </c>
      <c r="B256" s="16" t="s">
        <v>51</v>
      </c>
      <c r="C256" s="17" t="s">
        <v>867</v>
      </c>
      <c r="D256" s="17" t="s">
        <v>858</v>
      </c>
      <c r="E256" s="17" t="s">
        <v>859</v>
      </c>
      <c r="F256" s="16" t="s">
        <v>1</v>
      </c>
      <c r="G256" s="17" t="s">
        <v>1</v>
      </c>
      <c r="H256" t="s">
        <v>867</v>
      </c>
      <c r="I256" t="str">
        <f>IF(Chercher!$Z$1="","",IF(Chercher!$Z$3,IF(LEFT($J256,LEN(Chercher!$Z$2))=Chercher!$Z$2,ROW(),""),IF(AND(ISNUMBER(SEARCH(Chercher!$Z$4,$H256)),OR(Chercher!$Z$5="",ISNUMBER(SEARCH(Chercher!$Z$5,$H256))),OR(Chercher!$Z$6="",ISNUMBER(SEARCH(Chercher!$Z$6,$H256)))),ROW(),"")))</f>
        <v/>
      </c>
      <c r="J256" t="s">
        <v>868</v>
      </c>
    </row>
    <row r="257" spans="1:10" x14ac:dyDescent="0.25">
      <c r="A257" s="15" t="s">
        <v>869</v>
      </c>
      <c r="B257" s="16" t="s">
        <v>40</v>
      </c>
      <c r="C257" s="17" t="s">
        <v>870</v>
      </c>
      <c r="D257" s="17" t="s">
        <v>858</v>
      </c>
      <c r="E257" s="17" t="s">
        <v>859</v>
      </c>
      <c r="F257" s="16" t="s">
        <v>1</v>
      </c>
      <c r="G257" s="17" t="s">
        <v>1</v>
      </c>
      <c r="H257" t="s">
        <v>871</v>
      </c>
      <c r="I257" t="str">
        <f>IF(Chercher!$Z$1="","",IF(Chercher!$Z$3,IF(LEFT($J257,LEN(Chercher!$Z$2))=Chercher!$Z$2,ROW(),""),IF(AND(ISNUMBER(SEARCH(Chercher!$Z$4,$H257)),OR(Chercher!$Z$5="",ISNUMBER(SEARCH(Chercher!$Z$5,$H257))),OR(Chercher!$Z$6="",ISNUMBER(SEARCH(Chercher!$Z$6,$H257)))),ROW(),"")))</f>
        <v/>
      </c>
      <c r="J257" t="s">
        <v>872</v>
      </c>
    </row>
    <row r="258" spans="1:10" x14ac:dyDescent="0.25">
      <c r="A258" s="15" t="s">
        <v>873</v>
      </c>
      <c r="B258" s="16" t="s">
        <v>51</v>
      </c>
      <c r="C258" s="17" t="s">
        <v>874</v>
      </c>
      <c r="D258" s="17" t="s">
        <v>858</v>
      </c>
      <c r="E258" s="17" t="s">
        <v>859</v>
      </c>
      <c r="F258" s="16" t="s">
        <v>1</v>
      </c>
      <c r="G258" s="17" t="s">
        <v>1</v>
      </c>
      <c r="H258" t="s">
        <v>874</v>
      </c>
      <c r="I258" t="str">
        <f>IF(Chercher!$Z$1="","",IF(Chercher!$Z$3,IF(LEFT($J258,LEN(Chercher!$Z$2))=Chercher!$Z$2,ROW(),""),IF(AND(ISNUMBER(SEARCH(Chercher!$Z$4,$H258)),OR(Chercher!$Z$5="",ISNUMBER(SEARCH(Chercher!$Z$5,$H258))),OR(Chercher!$Z$6="",ISNUMBER(SEARCH(Chercher!$Z$6,$H258)))),ROW(),"")))</f>
        <v/>
      </c>
      <c r="J258" t="s">
        <v>875</v>
      </c>
    </row>
    <row r="259" spans="1:10" x14ac:dyDescent="0.25">
      <c r="A259" s="15" t="s">
        <v>876</v>
      </c>
      <c r="B259" s="16" t="s">
        <v>40</v>
      </c>
      <c r="C259" s="17" t="s">
        <v>877</v>
      </c>
      <c r="D259" s="17" t="s">
        <v>858</v>
      </c>
      <c r="E259" s="17" t="s">
        <v>859</v>
      </c>
      <c r="F259" s="16" t="s">
        <v>1</v>
      </c>
      <c r="G259" s="17" t="s">
        <v>1</v>
      </c>
      <c r="H259" t="s">
        <v>878</v>
      </c>
      <c r="I259" t="str">
        <f>IF(Chercher!$Z$1="","",IF(Chercher!$Z$3,IF(LEFT($J259,LEN(Chercher!$Z$2))=Chercher!$Z$2,ROW(),""),IF(AND(ISNUMBER(SEARCH(Chercher!$Z$4,$H259)),OR(Chercher!$Z$5="",ISNUMBER(SEARCH(Chercher!$Z$5,$H259))),OR(Chercher!$Z$6="",ISNUMBER(SEARCH(Chercher!$Z$6,$H259)))),ROW(),"")))</f>
        <v/>
      </c>
      <c r="J259" t="s">
        <v>879</v>
      </c>
    </row>
    <row r="260" spans="1:10" x14ac:dyDescent="0.25">
      <c r="A260" s="15" t="s">
        <v>880</v>
      </c>
      <c r="B260" s="16" t="s">
        <v>51</v>
      </c>
      <c r="C260" s="17" t="s">
        <v>881</v>
      </c>
      <c r="D260" s="17" t="s">
        <v>858</v>
      </c>
      <c r="E260" s="17" t="s">
        <v>859</v>
      </c>
      <c r="F260" s="16" t="s">
        <v>1</v>
      </c>
      <c r="G260" s="17" t="s">
        <v>1</v>
      </c>
      <c r="H260" t="s">
        <v>882</v>
      </c>
      <c r="I260" t="str">
        <f>IF(Chercher!$Z$1="","",IF(Chercher!$Z$3,IF(LEFT($J260,LEN(Chercher!$Z$2))=Chercher!$Z$2,ROW(),""),IF(AND(ISNUMBER(SEARCH(Chercher!$Z$4,$H260)),OR(Chercher!$Z$5="",ISNUMBER(SEARCH(Chercher!$Z$5,$H260))),OR(Chercher!$Z$6="",ISNUMBER(SEARCH(Chercher!$Z$6,$H260)))),ROW(),"")))</f>
        <v/>
      </c>
      <c r="J260" t="s">
        <v>883</v>
      </c>
    </row>
    <row r="261" spans="1:10" x14ac:dyDescent="0.25">
      <c r="A261" s="15" t="s">
        <v>884</v>
      </c>
      <c r="B261" s="16" t="s">
        <v>40</v>
      </c>
      <c r="C261" s="17" t="s">
        <v>885</v>
      </c>
      <c r="D261" s="17" t="s">
        <v>858</v>
      </c>
      <c r="E261" s="17" t="s">
        <v>859</v>
      </c>
      <c r="F261" s="16" t="s">
        <v>1</v>
      </c>
      <c r="G261" s="17" t="s">
        <v>1</v>
      </c>
      <c r="H261" t="s">
        <v>886</v>
      </c>
      <c r="I261" t="str">
        <f>IF(Chercher!$Z$1="","",IF(Chercher!$Z$3,IF(LEFT($J261,LEN(Chercher!$Z$2))=Chercher!$Z$2,ROW(),""),IF(AND(ISNUMBER(SEARCH(Chercher!$Z$4,$H261)),OR(Chercher!$Z$5="",ISNUMBER(SEARCH(Chercher!$Z$5,$H261))),OR(Chercher!$Z$6="",ISNUMBER(SEARCH(Chercher!$Z$6,$H261)))),ROW(),"")))</f>
        <v/>
      </c>
      <c r="J261" t="s">
        <v>887</v>
      </c>
    </row>
    <row r="262" spans="1:10" x14ac:dyDescent="0.25">
      <c r="A262" s="15" t="s">
        <v>888</v>
      </c>
      <c r="B262" s="16" t="s">
        <v>51</v>
      </c>
      <c r="C262" s="17" t="s">
        <v>874</v>
      </c>
      <c r="D262" s="17" t="s">
        <v>858</v>
      </c>
      <c r="E262" s="17" t="s">
        <v>859</v>
      </c>
      <c r="F262" s="16" t="s">
        <v>1</v>
      </c>
      <c r="G262" s="17" t="s">
        <v>1</v>
      </c>
      <c r="H262" t="s">
        <v>874</v>
      </c>
      <c r="I262" t="str">
        <f>IF(Chercher!$Z$1="","",IF(Chercher!$Z$3,IF(LEFT($J262,LEN(Chercher!$Z$2))=Chercher!$Z$2,ROW(),""),IF(AND(ISNUMBER(SEARCH(Chercher!$Z$4,$H262)),OR(Chercher!$Z$5="",ISNUMBER(SEARCH(Chercher!$Z$5,$H262))),OR(Chercher!$Z$6="",ISNUMBER(SEARCH(Chercher!$Z$6,$H262)))),ROW(),"")))</f>
        <v/>
      </c>
      <c r="J262" t="s">
        <v>889</v>
      </c>
    </row>
    <row r="263" spans="1:10" x14ac:dyDescent="0.25">
      <c r="A263" s="15" t="s">
        <v>890</v>
      </c>
      <c r="B263" s="16" t="s">
        <v>40</v>
      </c>
      <c r="C263" s="17" t="s">
        <v>891</v>
      </c>
      <c r="D263" s="17" t="s">
        <v>858</v>
      </c>
      <c r="E263" s="17" t="s">
        <v>859</v>
      </c>
      <c r="F263" s="16" t="s">
        <v>1</v>
      </c>
      <c r="G263" s="17" t="s">
        <v>1</v>
      </c>
      <c r="H263" t="s">
        <v>892</v>
      </c>
      <c r="I263" t="str">
        <f>IF(Chercher!$Z$1="","",IF(Chercher!$Z$3,IF(LEFT($J263,LEN(Chercher!$Z$2))=Chercher!$Z$2,ROW(),""),IF(AND(ISNUMBER(SEARCH(Chercher!$Z$4,$H263)),OR(Chercher!$Z$5="",ISNUMBER(SEARCH(Chercher!$Z$5,$H263))),OR(Chercher!$Z$6="",ISNUMBER(SEARCH(Chercher!$Z$6,$H263)))),ROW(),"")))</f>
        <v/>
      </c>
      <c r="J263" t="s">
        <v>893</v>
      </c>
    </row>
    <row r="264" spans="1:10" x14ac:dyDescent="0.25">
      <c r="A264" s="15" t="s">
        <v>894</v>
      </c>
      <c r="B264" s="16" t="s">
        <v>51</v>
      </c>
      <c r="C264" s="17" t="s">
        <v>895</v>
      </c>
      <c r="D264" s="17" t="s">
        <v>858</v>
      </c>
      <c r="E264" s="17" t="s">
        <v>859</v>
      </c>
      <c r="F264" s="16" t="s">
        <v>1</v>
      </c>
      <c r="G264" s="17" t="s">
        <v>1</v>
      </c>
      <c r="H264" t="s">
        <v>896</v>
      </c>
      <c r="I264" t="str">
        <f>IF(Chercher!$Z$1="","",IF(Chercher!$Z$3,IF(LEFT($J264,LEN(Chercher!$Z$2))=Chercher!$Z$2,ROW(),""),IF(AND(ISNUMBER(SEARCH(Chercher!$Z$4,$H264)),OR(Chercher!$Z$5="",ISNUMBER(SEARCH(Chercher!$Z$5,$H264))),OR(Chercher!$Z$6="",ISNUMBER(SEARCH(Chercher!$Z$6,$H264)))),ROW(),"")))</f>
        <v/>
      </c>
      <c r="J264" t="s">
        <v>897</v>
      </c>
    </row>
    <row r="265" spans="1:10" x14ac:dyDescent="0.25">
      <c r="A265" s="15" t="s">
        <v>898</v>
      </c>
      <c r="B265" s="16" t="s">
        <v>40</v>
      </c>
      <c r="C265" s="17" t="s">
        <v>81</v>
      </c>
      <c r="D265" s="17" t="s">
        <v>858</v>
      </c>
      <c r="E265" s="17" t="s">
        <v>859</v>
      </c>
      <c r="F265" s="16" t="s">
        <v>1</v>
      </c>
      <c r="G265" s="17" t="s">
        <v>1</v>
      </c>
      <c r="H265" t="s">
        <v>82</v>
      </c>
      <c r="I265" t="str">
        <f>IF(Chercher!$Z$1="","",IF(Chercher!$Z$3,IF(LEFT($J265,LEN(Chercher!$Z$2))=Chercher!$Z$2,ROW(),""),IF(AND(ISNUMBER(SEARCH(Chercher!$Z$4,$H265)),OR(Chercher!$Z$5="",ISNUMBER(SEARCH(Chercher!$Z$5,$H265))),OR(Chercher!$Z$6="",ISNUMBER(SEARCH(Chercher!$Z$6,$H265)))),ROW(),"")))</f>
        <v/>
      </c>
      <c r="J265" t="s">
        <v>899</v>
      </c>
    </row>
    <row r="266" spans="1:10" x14ac:dyDescent="0.25">
      <c r="A266" s="15" t="s">
        <v>900</v>
      </c>
      <c r="B266" s="16" t="s">
        <v>40</v>
      </c>
      <c r="C266" s="17" t="s">
        <v>901</v>
      </c>
      <c r="D266" s="17" t="s">
        <v>902</v>
      </c>
      <c r="E266" s="17" t="s">
        <v>859</v>
      </c>
      <c r="F266" s="16" t="s">
        <v>1</v>
      </c>
      <c r="G266" s="17" t="s">
        <v>1</v>
      </c>
      <c r="H266" t="s">
        <v>903</v>
      </c>
      <c r="I266" t="str">
        <f>IF(Chercher!$Z$1="","",IF(Chercher!$Z$3,IF(LEFT($J266,LEN(Chercher!$Z$2))=Chercher!$Z$2,ROW(),""),IF(AND(ISNUMBER(SEARCH(Chercher!$Z$4,$H266)),OR(Chercher!$Z$5="",ISNUMBER(SEARCH(Chercher!$Z$5,$H266))),OR(Chercher!$Z$6="",ISNUMBER(SEARCH(Chercher!$Z$6,$H266)))),ROW(),"")))</f>
        <v/>
      </c>
      <c r="J266" t="s">
        <v>904</v>
      </c>
    </row>
    <row r="267" spans="1:10" x14ac:dyDescent="0.25">
      <c r="A267" s="15" t="s">
        <v>905</v>
      </c>
      <c r="B267" s="16" t="s">
        <v>40</v>
      </c>
      <c r="C267" s="17" t="s">
        <v>906</v>
      </c>
      <c r="D267" s="17" t="s">
        <v>902</v>
      </c>
      <c r="E267" s="17" t="s">
        <v>859</v>
      </c>
      <c r="F267" s="16" t="s">
        <v>1</v>
      </c>
      <c r="G267" s="17" t="s">
        <v>1</v>
      </c>
      <c r="H267" t="s">
        <v>907</v>
      </c>
      <c r="I267" t="str">
        <f>IF(Chercher!$Z$1="","",IF(Chercher!$Z$3,IF(LEFT($J267,LEN(Chercher!$Z$2))=Chercher!$Z$2,ROW(),""),IF(AND(ISNUMBER(SEARCH(Chercher!$Z$4,$H267)),OR(Chercher!$Z$5="",ISNUMBER(SEARCH(Chercher!$Z$5,$H267))),OR(Chercher!$Z$6="",ISNUMBER(SEARCH(Chercher!$Z$6,$H267)))),ROW(),"")))</f>
        <v/>
      </c>
      <c r="J267" t="s">
        <v>908</v>
      </c>
    </row>
    <row r="268" spans="1:10" x14ac:dyDescent="0.25">
      <c r="A268" s="15" t="s">
        <v>909</v>
      </c>
      <c r="B268" s="16" t="s">
        <v>40</v>
      </c>
      <c r="C268" s="17" t="s">
        <v>910</v>
      </c>
      <c r="D268" s="17" t="s">
        <v>902</v>
      </c>
      <c r="E268" s="17" t="s">
        <v>859</v>
      </c>
      <c r="F268" s="16" t="s">
        <v>1</v>
      </c>
      <c r="G268" s="17" t="s">
        <v>1</v>
      </c>
      <c r="H268" t="s">
        <v>911</v>
      </c>
      <c r="I268" t="str">
        <f>IF(Chercher!$Z$1="","",IF(Chercher!$Z$3,IF(LEFT($J268,LEN(Chercher!$Z$2))=Chercher!$Z$2,ROW(),""),IF(AND(ISNUMBER(SEARCH(Chercher!$Z$4,$H268)),OR(Chercher!$Z$5="",ISNUMBER(SEARCH(Chercher!$Z$5,$H268))),OR(Chercher!$Z$6="",ISNUMBER(SEARCH(Chercher!$Z$6,$H268)))),ROW(),"")))</f>
        <v/>
      </c>
      <c r="J268" t="s">
        <v>912</v>
      </c>
    </row>
    <row r="269" spans="1:10" x14ac:dyDescent="0.25">
      <c r="A269" s="15" t="s">
        <v>913</v>
      </c>
      <c r="B269" s="16" t="s">
        <v>40</v>
      </c>
      <c r="C269" s="17" t="s">
        <v>81</v>
      </c>
      <c r="D269" s="17" t="s">
        <v>902</v>
      </c>
      <c r="E269" s="17" t="s">
        <v>859</v>
      </c>
      <c r="F269" s="16" t="s">
        <v>1</v>
      </c>
      <c r="G269" s="17" t="s">
        <v>1</v>
      </c>
      <c r="H269" t="s">
        <v>82</v>
      </c>
      <c r="I269" t="str">
        <f>IF(Chercher!$Z$1="","",IF(Chercher!$Z$3,IF(LEFT($J269,LEN(Chercher!$Z$2))=Chercher!$Z$2,ROW(),""),IF(AND(ISNUMBER(SEARCH(Chercher!$Z$4,$H269)),OR(Chercher!$Z$5="",ISNUMBER(SEARCH(Chercher!$Z$5,$H269))),OR(Chercher!$Z$6="",ISNUMBER(SEARCH(Chercher!$Z$6,$H269)))),ROW(),"")))</f>
        <v/>
      </c>
      <c r="J269" t="s">
        <v>914</v>
      </c>
    </row>
    <row r="270" spans="1:10" x14ac:dyDescent="0.25">
      <c r="A270" s="15" t="s">
        <v>915</v>
      </c>
      <c r="B270" s="16" t="s">
        <v>40</v>
      </c>
      <c r="C270" s="17" t="s">
        <v>916</v>
      </c>
      <c r="D270" s="17" t="s">
        <v>917</v>
      </c>
      <c r="E270" s="17" t="s">
        <v>859</v>
      </c>
      <c r="F270" s="16" t="s">
        <v>1</v>
      </c>
      <c r="G270" s="17" t="s">
        <v>1</v>
      </c>
      <c r="H270" t="s">
        <v>916</v>
      </c>
      <c r="I270" t="str">
        <f>IF(Chercher!$Z$1="","",IF(Chercher!$Z$3,IF(LEFT($J270,LEN(Chercher!$Z$2))=Chercher!$Z$2,ROW(),""),IF(AND(ISNUMBER(SEARCH(Chercher!$Z$4,$H270)),OR(Chercher!$Z$5="",ISNUMBER(SEARCH(Chercher!$Z$5,$H270))),OR(Chercher!$Z$6="",ISNUMBER(SEARCH(Chercher!$Z$6,$H270)))),ROW(),"")))</f>
        <v/>
      </c>
      <c r="J270" t="s">
        <v>918</v>
      </c>
    </row>
    <row r="271" spans="1:10" x14ac:dyDescent="0.25">
      <c r="A271" s="15" t="s">
        <v>919</v>
      </c>
      <c r="B271" s="16" t="s">
        <v>40</v>
      </c>
      <c r="C271" s="17" t="s">
        <v>920</v>
      </c>
      <c r="D271" s="17" t="s">
        <v>917</v>
      </c>
      <c r="E271" s="17" t="s">
        <v>859</v>
      </c>
      <c r="F271" s="16" t="s">
        <v>1</v>
      </c>
      <c r="G271" s="17" t="s">
        <v>1</v>
      </c>
      <c r="H271" t="s">
        <v>921</v>
      </c>
      <c r="I271" t="str">
        <f>IF(Chercher!$Z$1="","",IF(Chercher!$Z$3,IF(LEFT($J271,LEN(Chercher!$Z$2))=Chercher!$Z$2,ROW(),""),IF(AND(ISNUMBER(SEARCH(Chercher!$Z$4,$H271)),OR(Chercher!$Z$5="",ISNUMBER(SEARCH(Chercher!$Z$5,$H271))),OR(Chercher!$Z$6="",ISNUMBER(SEARCH(Chercher!$Z$6,$H271)))),ROW(),"")))</f>
        <v/>
      </c>
      <c r="J271" t="s">
        <v>922</v>
      </c>
    </row>
    <row r="272" spans="1:10" x14ac:dyDescent="0.25">
      <c r="A272" s="15" t="s">
        <v>923</v>
      </c>
      <c r="B272" s="16" t="s">
        <v>51</v>
      </c>
      <c r="C272" s="17" t="s">
        <v>924</v>
      </c>
      <c r="D272" s="17" t="s">
        <v>917</v>
      </c>
      <c r="E272" s="17" t="s">
        <v>859</v>
      </c>
      <c r="F272" s="16" t="s">
        <v>1</v>
      </c>
      <c r="G272" s="17" t="s">
        <v>1</v>
      </c>
      <c r="H272" t="s">
        <v>925</v>
      </c>
      <c r="I272" t="str">
        <f>IF(Chercher!$Z$1="","",IF(Chercher!$Z$3,IF(LEFT($J272,LEN(Chercher!$Z$2))=Chercher!$Z$2,ROW(),""),IF(AND(ISNUMBER(SEARCH(Chercher!$Z$4,$H272)),OR(Chercher!$Z$5="",ISNUMBER(SEARCH(Chercher!$Z$5,$H272))),OR(Chercher!$Z$6="",ISNUMBER(SEARCH(Chercher!$Z$6,$H272)))),ROW(),"")))</f>
        <v/>
      </c>
      <c r="J272" t="s">
        <v>926</v>
      </c>
    </row>
    <row r="273" spans="1:10" x14ac:dyDescent="0.25">
      <c r="A273" s="15" t="s">
        <v>927</v>
      </c>
      <c r="B273" s="16" t="s">
        <v>40</v>
      </c>
      <c r="C273" s="17" t="s">
        <v>928</v>
      </c>
      <c r="D273" s="17" t="s">
        <v>917</v>
      </c>
      <c r="E273" s="17" t="s">
        <v>859</v>
      </c>
      <c r="F273" s="16" t="s">
        <v>1</v>
      </c>
      <c r="G273" s="17" t="s">
        <v>1</v>
      </c>
      <c r="H273" t="s">
        <v>929</v>
      </c>
      <c r="I273" t="str">
        <f>IF(Chercher!$Z$1="","",IF(Chercher!$Z$3,IF(LEFT($J273,LEN(Chercher!$Z$2))=Chercher!$Z$2,ROW(),""),IF(AND(ISNUMBER(SEARCH(Chercher!$Z$4,$H273)),OR(Chercher!$Z$5="",ISNUMBER(SEARCH(Chercher!$Z$5,$H273))),OR(Chercher!$Z$6="",ISNUMBER(SEARCH(Chercher!$Z$6,$H273)))),ROW(),"")))</f>
        <v/>
      </c>
      <c r="J273" t="s">
        <v>930</v>
      </c>
    </row>
    <row r="274" spans="1:10" x14ac:dyDescent="0.25">
      <c r="A274" s="15" t="s">
        <v>931</v>
      </c>
      <c r="B274" s="16" t="s">
        <v>51</v>
      </c>
      <c r="C274" s="17" t="s">
        <v>932</v>
      </c>
      <c r="D274" s="17" t="s">
        <v>917</v>
      </c>
      <c r="E274" s="17" t="s">
        <v>859</v>
      </c>
      <c r="F274" s="16" t="s">
        <v>1</v>
      </c>
      <c r="G274" s="17" t="s">
        <v>1</v>
      </c>
      <c r="H274" t="s">
        <v>932</v>
      </c>
      <c r="I274" t="str">
        <f>IF(Chercher!$Z$1="","",IF(Chercher!$Z$3,IF(LEFT($J274,LEN(Chercher!$Z$2))=Chercher!$Z$2,ROW(),""),IF(AND(ISNUMBER(SEARCH(Chercher!$Z$4,$H274)),OR(Chercher!$Z$5="",ISNUMBER(SEARCH(Chercher!$Z$5,$H274))),OR(Chercher!$Z$6="",ISNUMBER(SEARCH(Chercher!$Z$6,$H274)))),ROW(),"")))</f>
        <v/>
      </c>
      <c r="J274" t="s">
        <v>933</v>
      </c>
    </row>
    <row r="275" spans="1:10" x14ac:dyDescent="0.25">
      <c r="A275" s="15" t="s">
        <v>934</v>
      </c>
      <c r="B275" s="16" t="s">
        <v>40</v>
      </c>
      <c r="C275" s="17" t="s">
        <v>935</v>
      </c>
      <c r="D275" s="17" t="s">
        <v>917</v>
      </c>
      <c r="E275" s="17" t="s">
        <v>859</v>
      </c>
      <c r="F275" s="16" t="s">
        <v>1</v>
      </c>
      <c r="G275" s="17" t="s">
        <v>1</v>
      </c>
      <c r="H275" t="s">
        <v>936</v>
      </c>
      <c r="I275" t="str">
        <f>IF(Chercher!$Z$1="","",IF(Chercher!$Z$3,IF(LEFT($J275,LEN(Chercher!$Z$2))=Chercher!$Z$2,ROW(),""),IF(AND(ISNUMBER(SEARCH(Chercher!$Z$4,$H275)),OR(Chercher!$Z$5="",ISNUMBER(SEARCH(Chercher!$Z$5,$H275))),OR(Chercher!$Z$6="",ISNUMBER(SEARCH(Chercher!$Z$6,$H275)))),ROW(),"")))</f>
        <v/>
      </c>
      <c r="J275" t="s">
        <v>937</v>
      </c>
    </row>
    <row r="276" spans="1:10" x14ac:dyDescent="0.25">
      <c r="A276" s="15" t="s">
        <v>938</v>
      </c>
      <c r="B276" s="16" t="s">
        <v>51</v>
      </c>
      <c r="C276" s="17" t="s">
        <v>939</v>
      </c>
      <c r="D276" s="17" t="s">
        <v>917</v>
      </c>
      <c r="E276" s="17" t="s">
        <v>859</v>
      </c>
      <c r="F276" s="16" t="s">
        <v>1</v>
      </c>
      <c r="G276" s="17" t="s">
        <v>1</v>
      </c>
      <c r="H276" t="s">
        <v>940</v>
      </c>
      <c r="I276" t="str">
        <f>IF(Chercher!$Z$1="","",IF(Chercher!$Z$3,IF(LEFT($J276,LEN(Chercher!$Z$2))=Chercher!$Z$2,ROW(),""),IF(AND(ISNUMBER(SEARCH(Chercher!$Z$4,$H276)),OR(Chercher!$Z$5="",ISNUMBER(SEARCH(Chercher!$Z$5,$H276))),OR(Chercher!$Z$6="",ISNUMBER(SEARCH(Chercher!$Z$6,$H276)))),ROW(),"")))</f>
        <v/>
      </c>
      <c r="J276" t="s">
        <v>941</v>
      </c>
    </row>
    <row r="277" spans="1:10" x14ac:dyDescent="0.25">
      <c r="A277" s="15" t="s">
        <v>942</v>
      </c>
      <c r="B277" s="16" t="s">
        <v>51</v>
      </c>
      <c r="C277" s="17" t="s">
        <v>943</v>
      </c>
      <c r="D277" s="17" t="s">
        <v>917</v>
      </c>
      <c r="E277" s="17" t="s">
        <v>859</v>
      </c>
      <c r="F277" s="16" t="s">
        <v>1</v>
      </c>
      <c r="G277" s="17" t="s">
        <v>1</v>
      </c>
      <c r="H277" t="s">
        <v>944</v>
      </c>
      <c r="I277" t="str">
        <f>IF(Chercher!$Z$1="","",IF(Chercher!$Z$3,IF(LEFT($J277,LEN(Chercher!$Z$2))=Chercher!$Z$2,ROW(),""),IF(AND(ISNUMBER(SEARCH(Chercher!$Z$4,$H277)),OR(Chercher!$Z$5="",ISNUMBER(SEARCH(Chercher!$Z$5,$H277))),OR(Chercher!$Z$6="",ISNUMBER(SEARCH(Chercher!$Z$6,$H277)))),ROW(),"")))</f>
        <v/>
      </c>
      <c r="J277" t="s">
        <v>945</v>
      </c>
    </row>
    <row r="278" spans="1:10" x14ac:dyDescent="0.25">
      <c r="A278" s="15" t="s">
        <v>946</v>
      </c>
      <c r="B278" s="16" t="s">
        <v>40</v>
      </c>
      <c r="C278" s="17" t="s">
        <v>947</v>
      </c>
      <c r="D278" s="17" t="s">
        <v>917</v>
      </c>
      <c r="E278" s="17" t="s">
        <v>859</v>
      </c>
      <c r="F278" s="16" t="s">
        <v>1</v>
      </c>
      <c r="G278" s="17" t="s">
        <v>1</v>
      </c>
      <c r="H278" t="s">
        <v>948</v>
      </c>
      <c r="I278" t="str">
        <f>IF(Chercher!$Z$1="","",IF(Chercher!$Z$3,IF(LEFT($J278,LEN(Chercher!$Z$2))=Chercher!$Z$2,ROW(),""),IF(AND(ISNUMBER(SEARCH(Chercher!$Z$4,$H278)),OR(Chercher!$Z$5="",ISNUMBER(SEARCH(Chercher!$Z$5,$H278))),OR(Chercher!$Z$6="",ISNUMBER(SEARCH(Chercher!$Z$6,$H278)))),ROW(),"")))</f>
        <v/>
      </c>
      <c r="J278" t="s">
        <v>949</v>
      </c>
    </row>
    <row r="279" spans="1:10" x14ac:dyDescent="0.25">
      <c r="A279" s="15" t="s">
        <v>950</v>
      </c>
      <c r="B279" s="16" t="s">
        <v>51</v>
      </c>
      <c r="C279" s="17" t="s">
        <v>951</v>
      </c>
      <c r="D279" s="17" t="s">
        <v>917</v>
      </c>
      <c r="E279" s="17" t="s">
        <v>859</v>
      </c>
      <c r="F279" s="16" t="s">
        <v>1</v>
      </c>
      <c r="G279" s="17" t="s">
        <v>1</v>
      </c>
      <c r="H279" t="s">
        <v>952</v>
      </c>
      <c r="I279">
        <f>IF(Chercher!$Z$1="","",IF(Chercher!$Z$3,IF(LEFT($J279,LEN(Chercher!$Z$2))=Chercher!$Z$2,ROW(),""),IF(AND(ISNUMBER(SEARCH(Chercher!$Z$4,$H279)),OR(Chercher!$Z$5="",ISNUMBER(SEARCH(Chercher!$Z$5,$H279))),OR(Chercher!$Z$6="",ISNUMBER(SEARCH(Chercher!$Z$6,$H279)))),ROW(),"")))</f>
        <v>279</v>
      </c>
      <c r="J279" t="s">
        <v>953</v>
      </c>
    </row>
    <row r="280" spans="1:10" x14ac:dyDescent="0.25">
      <c r="A280" s="15" t="s">
        <v>954</v>
      </c>
      <c r="B280" s="16" t="s">
        <v>40</v>
      </c>
      <c r="C280" s="17" t="s">
        <v>81</v>
      </c>
      <c r="D280" s="17" t="s">
        <v>917</v>
      </c>
      <c r="E280" s="17" t="s">
        <v>859</v>
      </c>
      <c r="F280" s="16" t="s">
        <v>1</v>
      </c>
      <c r="G280" s="17" t="s">
        <v>1</v>
      </c>
      <c r="H280" t="s">
        <v>82</v>
      </c>
      <c r="I280" t="str">
        <f>IF(Chercher!$Z$1="","",IF(Chercher!$Z$3,IF(LEFT($J280,LEN(Chercher!$Z$2))=Chercher!$Z$2,ROW(),""),IF(AND(ISNUMBER(SEARCH(Chercher!$Z$4,$H280)),OR(Chercher!$Z$5="",ISNUMBER(SEARCH(Chercher!$Z$5,$H280))),OR(Chercher!$Z$6="",ISNUMBER(SEARCH(Chercher!$Z$6,$H280)))),ROW(),"")))</f>
        <v/>
      </c>
      <c r="J280" t="s">
        <v>955</v>
      </c>
    </row>
    <row r="281" spans="1:10" x14ac:dyDescent="0.25">
      <c r="A281" s="15" t="s">
        <v>956</v>
      </c>
      <c r="B281" s="16" t="s">
        <v>51</v>
      </c>
      <c r="C281" s="17" t="s">
        <v>957</v>
      </c>
      <c r="D281" s="17" t="s">
        <v>958</v>
      </c>
      <c r="E281" s="17" t="s">
        <v>859</v>
      </c>
      <c r="F281" s="16" t="s">
        <v>1</v>
      </c>
      <c r="G281" s="17" t="s">
        <v>1</v>
      </c>
      <c r="H281" t="s">
        <v>959</v>
      </c>
      <c r="I281" t="str">
        <f>IF(Chercher!$Z$1="","",IF(Chercher!$Z$3,IF(LEFT($J281,LEN(Chercher!$Z$2))=Chercher!$Z$2,ROW(),""),IF(AND(ISNUMBER(SEARCH(Chercher!$Z$4,$H281)),OR(Chercher!$Z$5="",ISNUMBER(SEARCH(Chercher!$Z$5,$H281))),OR(Chercher!$Z$6="",ISNUMBER(SEARCH(Chercher!$Z$6,$H281)))),ROW(),"")))</f>
        <v/>
      </c>
      <c r="J281" t="s">
        <v>960</v>
      </c>
    </row>
    <row r="282" spans="1:10" x14ac:dyDescent="0.25">
      <c r="A282" s="15" t="s">
        <v>961</v>
      </c>
      <c r="B282" s="16" t="s">
        <v>40</v>
      </c>
      <c r="C282" s="17" t="s">
        <v>962</v>
      </c>
      <c r="D282" s="17" t="s">
        <v>958</v>
      </c>
      <c r="E282" s="17" t="s">
        <v>859</v>
      </c>
      <c r="F282" s="16" t="s">
        <v>1</v>
      </c>
      <c r="G282" s="17" t="s">
        <v>1</v>
      </c>
      <c r="H282" t="s">
        <v>963</v>
      </c>
      <c r="I282" t="str">
        <f>IF(Chercher!$Z$1="","",IF(Chercher!$Z$3,IF(LEFT($J282,LEN(Chercher!$Z$2))=Chercher!$Z$2,ROW(),""),IF(AND(ISNUMBER(SEARCH(Chercher!$Z$4,$H282)),OR(Chercher!$Z$5="",ISNUMBER(SEARCH(Chercher!$Z$5,$H282))),OR(Chercher!$Z$6="",ISNUMBER(SEARCH(Chercher!$Z$6,$H282)))),ROW(),"")))</f>
        <v/>
      </c>
      <c r="J282" t="s">
        <v>964</v>
      </c>
    </row>
    <row r="283" spans="1:10" x14ac:dyDescent="0.25">
      <c r="A283" s="15" t="s">
        <v>965</v>
      </c>
      <c r="B283" s="16" t="s">
        <v>51</v>
      </c>
      <c r="C283" s="17" t="s">
        <v>966</v>
      </c>
      <c r="D283" s="17" t="s">
        <v>958</v>
      </c>
      <c r="E283" s="17" t="s">
        <v>859</v>
      </c>
      <c r="F283" s="16" t="s">
        <v>1</v>
      </c>
      <c r="G283" s="17" t="s">
        <v>1</v>
      </c>
      <c r="H283" t="s">
        <v>966</v>
      </c>
      <c r="I283" t="str">
        <f>IF(Chercher!$Z$1="","",IF(Chercher!$Z$3,IF(LEFT($J283,LEN(Chercher!$Z$2))=Chercher!$Z$2,ROW(),""),IF(AND(ISNUMBER(SEARCH(Chercher!$Z$4,$H283)),OR(Chercher!$Z$5="",ISNUMBER(SEARCH(Chercher!$Z$5,$H283))),OR(Chercher!$Z$6="",ISNUMBER(SEARCH(Chercher!$Z$6,$H283)))),ROW(),"")))</f>
        <v/>
      </c>
      <c r="J283" t="s">
        <v>967</v>
      </c>
    </row>
    <row r="284" spans="1:10" x14ac:dyDescent="0.25">
      <c r="A284" s="15" t="s">
        <v>968</v>
      </c>
      <c r="B284" s="16" t="s">
        <v>40</v>
      </c>
      <c r="C284" s="17" t="s">
        <v>969</v>
      </c>
      <c r="D284" s="17" t="s">
        <v>958</v>
      </c>
      <c r="E284" s="17" t="s">
        <v>859</v>
      </c>
      <c r="F284" s="16" t="s">
        <v>1</v>
      </c>
      <c r="G284" s="17" t="s">
        <v>1</v>
      </c>
      <c r="H284" t="s">
        <v>970</v>
      </c>
      <c r="I284" t="str">
        <f>IF(Chercher!$Z$1="","",IF(Chercher!$Z$3,IF(LEFT($J284,LEN(Chercher!$Z$2))=Chercher!$Z$2,ROW(),""),IF(AND(ISNUMBER(SEARCH(Chercher!$Z$4,$H284)),OR(Chercher!$Z$5="",ISNUMBER(SEARCH(Chercher!$Z$5,$H284))),OR(Chercher!$Z$6="",ISNUMBER(SEARCH(Chercher!$Z$6,$H284)))),ROW(),"")))</f>
        <v/>
      </c>
      <c r="J284" t="s">
        <v>971</v>
      </c>
    </row>
    <row r="285" spans="1:10" x14ac:dyDescent="0.25">
      <c r="A285" s="15" t="s">
        <v>972</v>
      </c>
      <c r="B285" s="16" t="s">
        <v>51</v>
      </c>
      <c r="C285" s="17" t="s">
        <v>973</v>
      </c>
      <c r="D285" s="17" t="s">
        <v>958</v>
      </c>
      <c r="E285" s="17" t="s">
        <v>859</v>
      </c>
      <c r="F285" s="16" t="s">
        <v>1</v>
      </c>
      <c r="G285" s="17" t="s">
        <v>1</v>
      </c>
      <c r="H285" t="s">
        <v>973</v>
      </c>
      <c r="I285" t="str">
        <f>IF(Chercher!$Z$1="","",IF(Chercher!$Z$3,IF(LEFT($J285,LEN(Chercher!$Z$2))=Chercher!$Z$2,ROW(),""),IF(AND(ISNUMBER(SEARCH(Chercher!$Z$4,$H285)),OR(Chercher!$Z$5="",ISNUMBER(SEARCH(Chercher!$Z$5,$H285))),OR(Chercher!$Z$6="",ISNUMBER(SEARCH(Chercher!$Z$6,$H285)))),ROW(),"")))</f>
        <v/>
      </c>
      <c r="J285" t="s">
        <v>974</v>
      </c>
    </row>
    <row r="286" spans="1:10" x14ac:dyDescent="0.25">
      <c r="A286" s="15" t="s">
        <v>975</v>
      </c>
      <c r="B286" s="16" t="s">
        <v>40</v>
      </c>
      <c r="C286" s="17" t="s">
        <v>976</v>
      </c>
      <c r="D286" s="17" t="s">
        <v>958</v>
      </c>
      <c r="E286" s="17" t="s">
        <v>859</v>
      </c>
      <c r="F286" s="16" t="s">
        <v>1</v>
      </c>
      <c r="G286" s="17" t="s">
        <v>1</v>
      </c>
      <c r="H286" t="s">
        <v>977</v>
      </c>
      <c r="I286" t="str">
        <f>IF(Chercher!$Z$1="","",IF(Chercher!$Z$3,IF(LEFT($J286,LEN(Chercher!$Z$2))=Chercher!$Z$2,ROW(),""),IF(AND(ISNUMBER(SEARCH(Chercher!$Z$4,$H286)),OR(Chercher!$Z$5="",ISNUMBER(SEARCH(Chercher!$Z$5,$H286))),OR(Chercher!$Z$6="",ISNUMBER(SEARCH(Chercher!$Z$6,$H286)))),ROW(),"")))</f>
        <v/>
      </c>
      <c r="J286" t="s">
        <v>978</v>
      </c>
    </row>
    <row r="287" spans="1:10" x14ac:dyDescent="0.25">
      <c r="A287" s="15" t="s">
        <v>979</v>
      </c>
      <c r="B287" s="16" t="s">
        <v>51</v>
      </c>
      <c r="C287" s="17" t="s">
        <v>980</v>
      </c>
      <c r="D287" s="17" t="s">
        <v>958</v>
      </c>
      <c r="E287" s="17" t="s">
        <v>859</v>
      </c>
      <c r="F287" s="16" t="s">
        <v>1</v>
      </c>
      <c r="G287" s="17" t="s">
        <v>1</v>
      </c>
      <c r="H287" t="s">
        <v>981</v>
      </c>
      <c r="I287" t="str">
        <f>IF(Chercher!$Z$1="","",IF(Chercher!$Z$3,IF(LEFT($J287,LEN(Chercher!$Z$2))=Chercher!$Z$2,ROW(),""),IF(AND(ISNUMBER(SEARCH(Chercher!$Z$4,$H287)),OR(Chercher!$Z$5="",ISNUMBER(SEARCH(Chercher!$Z$5,$H287))),OR(Chercher!$Z$6="",ISNUMBER(SEARCH(Chercher!$Z$6,$H287)))),ROW(),"")))</f>
        <v/>
      </c>
      <c r="J287" t="s">
        <v>982</v>
      </c>
    </row>
    <row r="288" spans="1:10" x14ac:dyDescent="0.25">
      <c r="A288" s="15" t="s">
        <v>983</v>
      </c>
      <c r="B288" s="16" t="s">
        <v>40</v>
      </c>
      <c r="C288" s="17" t="s">
        <v>984</v>
      </c>
      <c r="D288" s="17" t="s">
        <v>958</v>
      </c>
      <c r="E288" s="17" t="s">
        <v>859</v>
      </c>
      <c r="F288" s="16" t="s">
        <v>1</v>
      </c>
      <c r="G288" s="17" t="s">
        <v>1</v>
      </c>
      <c r="H288" t="s">
        <v>985</v>
      </c>
      <c r="I288" t="str">
        <f>IF(Chercher!$Z$1="","",IF(Chercher!$Z$3,IF(LEFT($J288,LEN(Chercher!$Z$2))=Chercher!$Z$2,ROW(),""),IF(AND(ISNUMBER(SEARCH(Chercher!$Z$4,$H288)),OR(Chercher!$Z$5="",ISNUMBER(SEARCH(Chercher!$Z$5,$H288))),OR(Chercher!$Z$6="",ISNUMBER(SEARCH(Chercher!$Z$6,$H288)))),ROW(),"")))</f>
        <v/>
      </c>
      <c r="J288" t="s">
        <v>986</v>
      </c>
    </row>
    <row r="289" spans="1:10" x14ac:dyDescent="0.25">
      <c r="A289" s="15" t="s">
        <v>987</v>
      </c>
      <c r="B289" s="16" t="s">
        <v>51</v>
      </c>
      <c r="C289" s="17" t="s">
        <v>988</v>
      </c>
      <c r="D289" s="17" t="s">
        <v>958</v>
      </c>
      <c r="E289" s="17" t="s">
        <v>859</v>
      </c>
      <c r="F289" s="16" t="s">
        <v>1</v>
      </c>
      <c r="G289" s="17" t="s">
        <v>1</v>
      </c>
      <c r="H289" t="s">
        <v>989</v>
      </c>
      <c r="I289">
        <f>IF(Chercher!$Z$1="","",IF(Chercher!$Z$3,IF(LEFT($J289,LEN(Chercher!$Z$2))=Chercher!$Z$2,ROW(),""),IF(AND(ISNUMBER(SEARCH(Chercher!$Z$4,$H289)),OR(Chercher!$Z$5="",ISNUMBER(SEARCH(Chercher!$Z$5,$H289))),OR(Chercher!$Z$6="",ISNUMBER(SEARCH(Chercher!$Z$6,$H289)))),ROW(),"")))</f>
        <v>289</v>
      </c>
      <c r="J289" t="s">
        <v>990</v>
      </c>
    </row>
    <row r="290" spans="1:10" x14ac:dyDescent="0.25">
      <c r="A290" s="15" t="s">
        <v>991</v>
      </c>
      <c r="B290" s="16" t="s">
        <v>40</v>
      </c>
      <c r="C290" s="17" t="s">
        <v>81</v>
      </c>
      <c r="D290" s="17" t="s">
        <v>958</v>
      </c>
      <c r="E290" s="17" t="s">
        <v>859</v>
      </c>
      <c r="F290" s="16" t="s">
        <v>1</v>
      </c>
      <c r="G290" s="17" t="s">
        <v>1</v>
      </c>
      <c r="H290" t="s">
        <v>82</v>
      </c>
      <c r="I290" t="str">
        <f>IF(Chercher!$Z$1="","",IF(Chercher!$Z$3,IF(LEFT($J290,LEN(Chercher!$Z$2))=Chercher!$Z$2,ROW(),""),IF(AND(ISNUMBER(SEARCH(Chercher!$Z$4,$H290)),OR(Chercher!$Z$5="",ISNUMBER(SEARCH(Chercher!$Z$5,$H290))),OR(Chercher!$Z$6="",ISNUMBER(SEARCH(Chercher!$Z$6,$H290)))),ROW(),"")))</f>
        <v/>
      </c>
      <c r="J290" t="s">
        <v>992</v>
      </c>
    </row>
    <row r="291" spans="1:10" x14ac:dyDescent="0.25">
      <c r="A291" s="15" t="s">
        <v>993</v>
      </c>
      <c r="B291" s="16" t="s">
        <v>51</v>
      </c>
      <c r="C291" s="17" t="s">
        <v>994</v>
      </c>
      <c r="D291" s="17" t="s">
        <v>995</v>
      </c>
      <c r="E291" s="17" t="s">
        <v>859</v>
      </c>
      <c r="F291" s="16" t="s">
        <v>1</v>
      </c>
      <c r="G291" s="17" t="s">
        <v>1</v>
      </c>
      <c r="H291" t="s">
        <v>996</v>
      </c>
      <c r="I291" t="str">
        <f>IF(Chercher!$Z$1="","",IF(Chercher!$Z$3,IF(LEFT($J291,LEN(Chercher!$Z$2))=Chercher!$Z$2,ROW(),""),IF(AND(ISNUMBER(SEARCH(Chercher!$Z$4,$H291)),OR(Chercher!$Z$5="",ISNUMBER(SEARCH(Chercher!$Z$5,$H291))),OR(Chercher!$Z$6="",ISNUMBER(SEARCH(Chercher!$Z$6,$H291)))),ROW(),"")))</f>
        <v/>
      </c>
      <c r="J291" t="s">
        <v>997</v>
      </c>
    </row>
    <row r="292" spans="1:10" x14ac:dyDescent="0.25">
      <c r="A292" s="15" t="s">
        <v>998</v>
      </c>
      <c r="B292" s="16" t="s">
        <v>51</v>
      </c>
      <c r="C292" s="17" t="s">
        <v>999</v>
      </c>
      <c r="D292" s="17" t="s">
        <v>1000</v>
      </c>
      <c r="E292" s="17" t="s">
        <v>1001</v>
      </c>
      <c r="F292" s="16" t="s">
        <v>1</v>
      </c>
      <c r="G292" s="17" t="s">
        <v>1</v>
      </c>
      <c r="H292" t="s">
        <v>1002</v>
      </c>
      <c r="I292" t="str">
        <f>IF(Chercher!$Z$1="","",IF(Chercher!$Z$3,IF(LEFT($J292,LEN(Chercher!$Z$2))=Chercher!$Z$2,ROW(),""),IF(AND(ISNUMBER(SEARCH(Chercher!$Z$4,$H292)),OR(Chercher!$Z$5="",ISNUMBER(SEARCH(Chercher!$Z$5,$H292))),OR(Chercher!$Z$6="",ISNUMBER(SEARCH(Chercher!$Z$6,$H292)))),ROW(),"")))</f>
        <v/>
      </c>
      <c r="J292" t="s">
        <v>1003</v>
      </c>
    </row>
    <row r="293" spans="1:10" x14ac:dyDescent="0.25">
      <c r="A293" s="15" t="s">
        <v>1004</v>
      </c>
      <c r="B293" s="16" t="s">
        <v>51</v>
      </c>
      <c r="C293" s="17" t="s">
        <v>1005</v>
      </c>
      <c r="D293" s="17" t="s">
        <v>1000</v>
      </c>
      <c r="E293" s="17" t="s">
        <v>1001</v>
      </c>
      <c r="F293" s="16" t="s">
        <v>1</v>
      </c>
      <c r="G293" s="17" t="s">
        <v>1</v>
      </c>
      <c r="H293" t="s">
        <v>1006</v>
      </c>
      <c r="I293" t="str">
        <f>IF(Chercher!$Z$1="","",IF(Chercher!$Z$3,IF(LEFT($J293,LEN(Chercher!$Z$2))=Chercher!$Z$2,ROW(),""),IF(AND(ISNUMBER(SEARCH(Chercher!$Z$4,$H293)),OR(Chercher!$Z$5="",ISNUMBER(SEARCH(Chercher!$Z$5,$H293))),OR(Chercher!$Z$6="",ISNUMBER(SEARCH(Chercher!$Z$6,$H293)))),ROW(),"")))</f>
        <v/>
      </c>
      <c r="J293" t="s">
        <v>1007</v>
      </c>
    </row>
    <row r="294" spans="1:10" x14ac:dyDescent="0.25">
      <c r="A294" s="15" t="s">
        <v>1008</v>
      </c>
      <c r="B294" s="16" t="s">
        <v>51</v>
      </c>
      <c r="C294" s="17" t="s">
        <v>1009</v>
      </c>
      <c r="D294" s="17" t="s">
        <v>1000</v>
      </c>
      <c r="E294" s="17" t="s">
        <v>1001</v>
      </c>
      <c r="F294" s="16" t="s">
        <v>1</v>
      </c>
      <c r="G294" s="17" t="s">
        <v>1</v>
      </c>
      <c r="H294" t="s">
        <v>1010</v>
      </c>
      <c r="I294" t="str">
        <f>IF(Chercher!$Z$1="","",IF(Chercher!$Z$3,IF(LEFT($J294,LEN(Chercher!$Z$2))=Chercher!$Z$2,ROW(),""),IF(AND(ISNUMBER(SEARCH(Chercher!$Z$4,$H294)),OR(Chercher!$Z$5="",ISNUMBER(SEARCH(Chercher!$Z$5,$H294))),OR(Chercher!$Z$6="",ISNUMBER(SEARCH(Chercher!$Z$6,$H294)))),ROW(),"")))</f>
        <v/>
      </c>
      <c r="J294" t="s">
        <v>1011</v>
      </c>
    </row>
    <row r="295" spans="1:10" x14ac:dyDescent="0.25">
      <c r="A295" s="15" t="s">
        <v>1012</v>
      </c>
      <c r="B295" s="16" t="s">
        <v>51</v>
      </c>
      <c r="C295" s="17" t="s">
        <v>1013</v>
      </c>
      <c r="D295" s="17" t="s">
        <v>1000</v>
      </c>
      <c r="E295" s="17" t="s">
        <v>1001</v>
      </c>
      <c r="F295" s="16" t="s">
        <v>1</v>
      </c>
      <c r="G295" s="17" t="s">
        <v>1</v>
      </c>
      <c r="H295" t="s">
        <v>1013</v>
      </c>
      <c r="I295" t="str">
        <f>IF(Chercher!$Z$1="","",IF(Chercher!$Z$3,IF(LEFT($J295,LEN(Chercher!$Z$2))=Chercher!$Z$2,ROW(),""),IF(AND(ISNUMBER(SEARCH(Chercher!$Z$4,$H295)),OR(Chercher!$Z$5="",ISNUMBER(SEARCH(Chercher!$Z$5,$H295))),OR(Chercher!$Z$6="",ISNUMBER(SEARCH(Chercher!$Z$6,$H295)))),ROW(),"")))</f>
        <v/>
      </c>
      <c r="J295" t="s">
        <v>1014</v>
      </c>
    </row>
    <row r="296" spans="1:10" x14ac:dyDescent="0.25">
      <c r="A296" s="15" t="s">
        <v>1015</v>
      </c>
      <c r="B296" s="16" t="s">
        <v>51</v>
      </c>
      <c r="C296" s="17" t="s">
        <v>1016</v>
      </c>
      <c r="D296" s="17" t="s">
        <v>1000</v>
      </c>
      <c r="E296" s="17" t="s">
        <v>1001</v>
      </c>
      <c r="F296" s="16" t="s">
        <v>1</v>
      </c>
      <c r="G296" s="17" t="s">
        <v>1</v>
      </c>
      <c r="H296" t="s">
        <v>1016</v>
      </c>
      <c r="I296" t="str">
        <f>IF(Chercher!$Z$1="","",IF(Chercher!$Z$3,IF(LEFT($J296,LEN(Chercher!$Z$2))=Chercher!$Z$2,ROW(),""),IF(AND(ISNUMBER(SEARCH(Chercher!$Z$4,$H296)),OR(Chercher!$Z$5="",ISNUMBER(SEARCH(Chercher!$Z$5,$H296))),OR(Chercher!$Z$6="",ISNUMBER(SEARCH(Chercher!$Z$6,$H296)))),ROW(),"")))</f>
        <v/>
      </c>
      <c r="J296" t="s">
        <v>1017</v>
      </c>
    </row>
    <row r="297" spans="1:10" x14ac:dyDescent="0.25">
      <c r="A297" s="15" t="s">
        <v>1018</v>
      </c>
      <c r="B297" s="16" t="s">
        <v>51</v>
      </c>
      <c r="C297" s="17" t="s">
        <v>1019</v>
      </c>
      <c r="D297" s="17" t="s">
        <v>1000</v>
      </c>
      <c r="E297" s="17" t="s">
        <v>1001</v>
      </c>
      <c r="F297" s="16" t="s">
        <v>1</v>
      </c>
      <c r="G297" s="17" t="s">
        <v>1</v>
      </c>
      <c r="H297" t="s">
        <v>1020</v>
      </c>
      <c r="I297" t="str">
        <f>IF(Chercher!$Z$1="","",IF(Chercher!$Z$3,IF(LEFT($J297,LEN(Chercher!$Z$2))=Chercher!$Z$2,ROW(),""),IF(AND(ISNUMBER(SEARCH(Chercher!$Z$4,$H297)),OR(Chercher!$Z$5="",ISNUMBER(SEARCH(Chercher!$Z$5,$H297))),OR(Chercher!$Z$6="",ISNUMBER(SEARCH(Chercher!$Z$6,$H297)))),ROW(),"")))</f>
        <v/>
      </c>
      <c r="J297" t="s">
        <v>1021</v>
      </c>
    </row>
    <row r="298" spans="1:10" x14ac:dyDescent="0.25">
      <c r="A298" s="15" t="s">
        <v>1022</v>
      </c>
      <c r="B298" s="16" t="s">
        <v>40</v>
      </c>
      <c r="C298" s="17" t="s">
        <v>1023</v>
      </c>
      <c r="D298" s="17" t="s">
        <v>1000</v>
      </c>
      <c r="E298" s="17" t="s">
        <v>1001</v>
      </c>
      <c r="F298" s="16" t="s">
        <v>1</v>
      </c>
      <c r="G298" s="17" t="s">
        <v>1</v>
      </c>
      <c r="H298" t="s">
        <v>1024</v>
      </c>
      <c r="I298" t="str">
        <f>IF(Chercher!$Z$1="","",IF(Chercher!$Z$3,IF(LEFT($J298,LEN(Chercher!$Z$2))=Chercher!$Z$2,ROW(),""),IF(AND(ISNUMBER(SEARCH(Chercher!$Z$4,$H298)),OR(Chercher!$Z$5="",ISNUMBER(SEARCH(Chercher!$Z$5,$H298))),OR(Chercher!$Z$6="",ISNUMBER(SEARCH(Chercher!$Z$6,$H298)))),ROW(),"")))</f>
        <v/>
      </c>
      <c r="J298" t="s">
        <v>1025</v>
      </c>
    </row>
    <row r="299" spans="1:10" x14ac:dyDescent="0.25">
      <c r="A299" s="15" t="s">
        <v>1026</v>
      </c>
      <c r="B299" s="16" t="s">
        <v>40</v>
      </c>
      <c r="C299" s="17" t="s">
        <v>1027</v>
      </c>
      <c r="D299" s="17" t="s">
        <v>1000</v>
      </c>
      <c r="E299" s="17" t="s">
        <v>1001</v>
      </c>
      <c r="F299" s="16" t="s">
        <v>1</v>
      </c>
      <c r="G299" s="17" t="s">
        <v>1</v>
      </c>
      <c r="H299" t="s">
        <v>1028</v>
      </c>
      <c r="I299" t="str">
        <f>IF(Chercher!$Z$1="","",IF(Chercher!$Z$3,IF(LEFT($J299,LEN(Chercher!$Z$2))=Chercher!$Z$2,ROW(),""),IF(AND(ISNUMBER(SEARCH(Chercher!$Z$4,$H299)),OR(Chercher!$Z$5="",ISNUMBER(SEARCH(Chercher!$Z$5,$H299))),OR(Chercher!$Z$6="",ISNUMBER(SEARCH(Chercher!$Z$6,$H299)))),ROW(),"")))</f>
        <v/>
      </c>
      <c r="J299" t="s">
        <v>1029</v>
      </c>
    </row>
    <row r="300" spans="1:10" x14ac:dyDescent="0.25">
      <c r="A300" s="15" t="s">
        <v>1030</v>
      </c>
      <c r="B300" s="16" t="s">
        <v>40</v>
      </c>
      <c r="C300" s="17" t="s">
        <v>1031</v>
      </c>
      <c r="D300" s="17" t="s">
        <v>1000</v>
      </c>
      <c r="E300" s="17" t="s">
        <v>1001</v>
      </c>
      <c r="F300" s="16" t="s">
        <v>1</v>
      </c>
      <c r="G300" s="17" t="s">
        <v>1</v>
      </c>
      <c r="H300" t="s">
        <v>1032</v>
      </c>
      <c r="I300" t="str">
        <f>IF(Chercher!$Z$1="","",IF(Chercher!$Z$3,IF(LEFT($J300,LEN(Chercher!$Z$2))=Chercher!$Z$2,ROW(),""),IF(AND(ISNUMBER(SEARCH(Chercher!$Z$4,$H300)),OR(Chercher!$Z$5="",ISNUMBER(SEARCH(Chercher!$Z$5,$H300))),OR(Chercher!$Z$6="",ISNUMBER(SEARCH(Chercher!$Z$6,$H300)))),ROW(),"")))</f>
        <v/>
      </c>
      <c r="J300" t="s">
        <v>1033</v>
      </c>
    </row>
    <row r="301" spans="1:10" x14ac:dyDescent="0.25">
      <c r="A301" s="15" t="s">
        <v>1034</v>
      </c>
      <c r="B301" s="16" t="s">
        <v>51</v>
      </c>
      <c r="C301" s="17" t="s">
        <v>1035</v>
      </c>
      <c r="D301" s="17" t="s">
        <v>1000</v>
      </c>
      <c r="E301" s="17" t="s">
        <v>1001</v>
      </c>
      <c r="F301" s="16" t="s">
        <v>1036</v>
      </c>
      <c r="G301" s="17" t="s">
        <v>1037</v>
      </c>
      <c r="H301" t="s">
        <v>1038</v>
      </c>
      <c r="I301" t="str">
        <f>IF(Chercher!$Z$1="","",IF(Chercher!$Z$3,IF(LEFT($J301,LEN(Chercher!$Z$2))=Chercher!$Z$2,ROW(),""),IF(AND(ISNUMBER(SEARCH(Chercher!$Z$4,$H301)),OR(Chercher!$Z$5="",ISNUMBER(SEARCH(Chercher!$Z$5,$H301))),OR(Chercher!$Z$6="",ISNUMBER(SEARCH(Chercher!$Z$6,$H301)))),ROW(),"")))</f>
        <v/>
      </c>
      <c r="J301" t="s">
        <v>1039</v>
      </c>
    </row>
    <row r="302" spans="1:10" x14ac:dyDescent="0.25">
      <c r="A302" s="15" t="s">
        <v>1040</v>
      </c>
      <c r="B302" s="16" t="s">
        <v>40</v>
      </c>
      <c r="C302" s="17" t="s">
        <v>1041</v>
      </c>
      <c r="D302" s="17" t="s">
        <v>1000</v>
      </c>
      <c r="E302" s="17" t="s">
        <v>1001</v>
      </c>
      <c r="F302" s="16" t="s">
        <v>1</v>
      </c>
      <c r="G302" s="17" t="s">
        <v>1</v>
      </c>
      <c r="H302" t="s">
        <v>1042</v>
      </c>
      <c r="I302" t="str">
        <f>IF(Chercher!$Z$1="","",IF(Chercher!$Z$3,IF(LEFT($J302,LEN(Chercher!$Z$2))=Chercher!$Z$2,ROW(),""),IF(AND(ISNUMBER(SEARCH(Chercher!$Z$4,$H302)),OR(Chercher!$Z$5="",ISNUMBER(SEARCH(Chercher!$Z$5,$H302))),OR(Chercher!$Z$6="",ISNUMBER(SEARCH(Chercher!$Z$6,$H302)))),ROW(),"")))</f>
        <v/>
      </c>
      <c r="J302" t="s">
        <v>1043</v>
      </c>
    </row>
    <row r="303" spans="1:10" x14ac:dyDescent="0.25">
      <c r="A303" s="15" t="s">
        <v>1044</v>
      </c>
      <c r="B303" s="16" t="s">
        <v>51</v>
      </c>
      <c r="C303" s="17" t="s">
        <v>1045</v>
      </c>
      <c r="D303" s="17" t="s">
        <v>1000</v>
      </c>
      <c r="E303" s="17" t="s">
        <v>1001</v>
      </c>
      <c r="F303" s="16" t="s">
        <v>1</v>
      </c>
      <c r="G303" s="17" t="s">
        <v>1</v>
      </c>
      <c r="H303" t="s">
        <v>1046</v>
      </c>
      <c r="I303" t="str">
        <f>IF(Chercher!$Z$1="","",IF(Chercher!$Z$3,IF(LEFT($J303,LEN(Chercher!$Z$2))=Chercher!$Z$2,ROW(),""),IF(AND(ISNUMBER(SEARCH(Chercher!$Z$4,$H303)),OR(Chercher!$Z$5="",ISNUMBER(SEARCH(Chercher!$Z$5,$H303))),OR(Chercher!$Z$6="",ISNUMBER(SEARCH(Chercher!$Z$6,$H303)))),ROW(),"")))</f>
        <v/>
      </c>
      <c r="J303" t="s">
        <v>1047</v>
      </c>
    </row>
    <row r="304" spans="1:10" x14ac:dyDescent="0.25">
      <c r="A304" s="15" t="s">
        <v>1048</v>
      </c>
      <c r="B304" s="16" t="s">
        <v>40</v>
      </c>
      <c r="C304" s="17" t="s">
        <v>81</v>
      </c>
      <c r="D304" s="17" t="s">
        <v>1000</v>
      </c>
      <c r="E304" s="17" t="s">
        <v>1001</v>
      </c>
      <c r="F304" s="16" t="s">
        <v>1</v>
      </c>
      <c r="G304" s="17" t="s">
        <v>1</v>
      </c>
      <c r="H304" t="s">
        <v>82</v>
      </c>
      <c r="I304" t="str">
        <f>IF(Chercher!$Z$1="","",IF(Chercher!$Z$3,IF(LEFT($J304,LEN(Chercher!$Z$2))=Chercher!$Z$2,ROW(),""),IF(AND(ISNUMBER(SEARCH(Chercher!$Z$4,$H304)),OR(Chercher!$Z$5="",ISNUMBER(SEARCH(Chercher!$Z$5,$H304))),OR(Chercher!$Z$6="",ISNUMBER(SEARCH(Chercher!$Z$6,$H304)))),ROW(),"")))</f>
        <v/>
      </c>
      <c r="J304" t="s">
        <v>1049</v>
      </c>
    </row>
    <row r="305" spans="1:10" x14ac:dyDescent="0.25">
      <c r="A305" s="15" t="s">
        <v>1050</v>
      </c>
      <c r="B305" s="16" t="s">
        <v>40</v>
      </c>
      <c r="C305" s="17" t="s">
        <v>1051</v>
      </c>
      <c r="D305" s="17" t="s">
        <v>1052</v>
      </c>
      <c r="E305" s="17" t="s">
        <v>1053</v>
      </c>
      <c r="F305" s="16" t="s">
        <v>1</v>
      </c>
      <c r="G305" s="17" t="s">
        <v>1</v>
      </c>
      <c r="H305" t="s">
        <v>1054</v>
      </c>
      <c r="I305" t="str">
        <f>IF(Chercher!$Z$1="","",IF(Chercher!$Z$3,IF(LEFT($J305,LEN(Chercher!$Z$2))=Chercher!$Z$2,ROW(),""),IF(AND(ISNUMBER(SEARCH(Chercher!$Z$4,$H305)),OR(Chercher!$Z$5="",ISNUMBER(SEARCH(Chercher!$Z$5,$H305))),OR(Chercher!$Z$6="",ISNUMBER(SEARCH(Chercher!$Z$6,$H305)))),ROW(),"")))</f>
        <v/>
      </c>
      <c r="J305" t="s">
        <v>1055</v>
      </c>
    </row>
    <row r="306" spans="1:10" x14ac:dyDescent="0.25">
      <c r="A306" s="15" t="s">
        <v>1056</v>
      </c>
      <c r="B306" s="16" t="s">
        <v>40</v>
      </c>
      <c r="C306" s="17" t="s">
        <v>1057</v>
      </c>
      <c r="D306" s="17" t="s">
        <v>1052</v>
      </c>
      <c r="E306" s="17" t="s">
        <v>1053</v>
      </c>
      <c r="F306" s="16" t="s">
        <v>1</v>
      </c>
      <c r="G306" s="17" t="s">
        <v>1</v>
      </c>
      <c r="H306" t="s">
        <v>1057</v>
      </c>
      <c r="I306" t="str">
        <f>IF(Chercher!$Z$1="","",IF(Chercher!$Z$3,IF(LEFT($J306,LEN(Chercher!$Z$2))=Chercher!$Z$2,ROW(),""),IF(AND(ISNUMBER(SEARCH(Chercher!$Z$4,$H306)),OR(Chercher!$Z$5="",ISNUMBER(SEARCH(Chercher!$Z$5,$H306))),OR(Chercher!$Z$6="",ISNUMBER(SEARCH(Chercher!$Z$6,$H306)))),ROW(),"")))</f>
        <v/>
      </c>
      <c r="J306" t="s">
        <v>1058</v>
      </c>
    </row>
    <row r="307" spans="1:10" x14ac:dyDescent="0.25">
      <c r="A307" s="15" t="s">
        <v>1059</v>
      </c>
      <c r="B307" s="16" t="s">
        <v>40</v>
      </c>
      <c r="C307" s="17" t="s">
        <v>1060</v>
      </c>
      <c r="D307" s="17" t="s">
        <v>1052</v>
      </c>
      <c r="E307" s="17" t="s">
        <v>1053</v>
      </c>
      <c r="F307" s="16" t="s">
        <v>1</v>
      </c>
      <c r="G307" s="17" t="s">
        <v>1</v>
      </c>
      <c r="H307" t="s">
        <v>1061</v>
      </c>
      <c r="I307" t="str">
        <f>IF(Chercher!$Z$1="","",IF(Chercher!$Z$3,IF(LEFT($J307,LEN(Chercher!$Z$2))=Chercher!$Z$2,ROW(),""),IF(AND(ISNUMBER(SEARCH(Chercher!$Z$4,$H307)),OR(Chercher!$Z$5="",ISNUMBER(SEARCH(Chercher!$Z$5,$H307))),OR(Chercher!$Z$6="",ISNUMBER(SEARCH(Chercher!$Z$6,$H307)))),ROW(),"")))</f>
        <v/>
      </c>
      <c r="J307" t="s">
        <v>1062</v>
      </c>
    </row>
    <row r="308" spans="1:10" x14ac:dyDescent="0.25">
      <c r="A308" s="15" t="s">
        <v>1063</v>
      </c>
      <c r="B308" s="16" t="s">
        <v>51</v>
      </c>
      <c r="C308" s="17" t="s">
        <v>1064</v>
      </c>
      <c r="D308" s="17" t="s">
        <v>1052</v>
      </c>
      <c r="E308" s="17" t="s">
        <v>1053</v>
      </c>
      <c r="F308" s="16" t="s">
        <v>1</v>
      </c>
      <c r="G308" s="17" t="s">
        <v>1</v>
      </c>
      <c r="H308" t="s">
        <v>1065</v>
      </c>
      <c r="I308" t="str">
        <f>IF(Chercher!$Z$1="","",IF(Chercher!$Z$3,IF(LEFT($J308,LEN(Chercher!$Z$2))=Chercher!$Z$2,ROW(),""),IF(AND(ISNUMBER(SEARCH(Chercher!$Z$4,$H308)),OR(Chercher!$Z$5="",ISNUMBER(SEARCH(Chercher!$Z$5,$H308))),OR(Chercher!$Z$6="",ISNUMBER(SEARCH(Chercher!$Z$6,$H308)))),ROW(),"")))</f>
        <v/>
      </c>
      <c r="J308" t="s">
        <v>1066</v>
      </c>
    </row>
    <row r="309" spans="1:10" x14ac:dyDescent="0.25">
      <c r="A309" s="15" t="s">
        <v>1067</v>
      </c>
      <c r="B309" s="16" t="s">
        <v>40</v>
      </c>
      <c r="C309" s="17" t="s">
        <v>1068</v>
      </c>
      <c r="D309" s="17" t="s">
        <v>1052</v>
      </c>
      <c r="E309" s="17" t="s">
        <v>1053</v>
      </c>
      <c r="F309" s="16" t="s">
        <v>1</v>
      </c>
      <c r="G309" s="17" t="s">
        <v>1</v>
      </c>
      <c r="H309" t="s">
        <v>1069</v>
      </c>
      <c r="I309" t="str">
        <f>IF(Chercher!$Z$1="","",IF(Chercher!$Z$3,IF(LEFT($J309,LEN(Chercher!$Z$2))=Chercher!$Z$2,ROW(),""),IF(AND(ISNUMBER(SEARCH(Chercher!$Z$4,$H309)),OR(Chercher!$Z$5="",ISNUMBER(SEARCH(Chercher!$Z$5,$H309))),OR(Chercher!$Z$6="",ISNUMBER(SEARCH(Chercher!$Z$6,$H309)))),ROW(),"")))</f>
        <v/>
      </c>
      <c r="J309" t="s">
        <v>1070</v>
      </c>
    </row>
    <row r="310" spans="1:10" x14ac:dyDescent="0.25">
      <c r="A310" s="15" t="s">
        <v>1071</v>
      </c>
      <c r="B310" s="16" t="s">
        <v>40</v>
      </c>
      <c r="C310" s="17" t="s">
        <v>1072</v>
      </c>
      <c r="D310" s="17" t="s">
        <v>1052</v>
      </c>
      <c r="E310" s="17" t="s">
        <v>1053</v>
      </c>
      <c r="F310" s="16" t="s">
        <v>1</v>
      </c>
      <c r="G310" s="17" t="s">
        <v>1</v>
      </c>
      <c r="H310" t="s">
        <v>1073</v>
      </c>
      <c r="I310" t="str">
        <f>IF(Chercher!$Z$1="","",IF(Chercher!$Z$3,IF(LEFT($J310,LEN(Chercher!$Z$2))=Chercher!$Z$2,ROW(),""),IF(AND(ISNUMBER(SEARCH(Chercher!$Z$4,$H310)),OR(Chercher!$Z$5="",ISNUMBER(SEARCH(Chercher!$Z$5,$H310))),OR(Chercher!$Z$6="",ISNUMBER(SEARCH(Chercher!$Z$6,$H310)))),ROW(),"")))</f>
        <v/>
      </c>
      <c r="J310" t="s">
        <v>1074</v>
      </c>
    </row>
    <row r="311" spans="1:10" x14ac:dyDescent="0.25">
      <c r="A311" s="15" t="s">
        <v>1075</v>
      </c>
      <c r="B311" s="16" t="s">
        <v>51</v>
      </c>
      <c r="C311" s="17" t="s">
        <v>1076</v>
      </c>
      <c r="D311" s="17" t="s">
        <v>1052</v>
      </c>
      <c r="E311" s="17" t="s">
        <v>1053</v>
      </c>
      <c r="F311" s="16" t="s">
        <v>1</v>
      </c>
      <c r="G311" s="17" t="s">
        <v>1</v>
      </c>
      <c r="H311" t="s">
        <v>1076</v>
      </c>
      <c r="I311" t="str">
        <f>IF(Chercher!$Z$1="","",IF(Chercher!$Z$3,IF(LEFT($J311,LEN(Chercher!$Z$2))=Chercher!$Z$2,ROW(),""),IF(AND(ISNUMBER(SEARCH(Chercher!$Z$4,$H311)),OR(Chercher!$Z$5="",ISNUMBER(SEARCH(Chercher!$Z$5,$H311))),OR(Chercher!$Z$6="",ISNUMBER(SEARCH(Chercher!$Z$6,$H311)))),ROW(),"")))</f>
        <v/>
      </c>
      <c r="J311" t="s">
        <v>1077</v>
      </c>
    </row>
    <row r="312" spans="1:10" x14ac:dyDescent="0.25">
      <c r="A312" s="15" t="s">
        <v>1078</v>
      </c>
      <c r="B312" s="16" t="s">
        <v>51</v>
      </c>
      <c r="C312" s="17" t="s">
        <v>1079</v>
      </c>
      <c r="D312" s="17" t="s">
        <v>1052</v>
      </c>
      <c r="E312" s="17" t="s">
        <v>1053</v>
      </c>
      <c r="F312" s="16" t="s">
        <v>1</v>
      </c>
      <c r="G312" s="17" t="s">
        <v>1</v>
      </c>
      <c r="H312" t="s">
        <v>1080</v>
      </c>
      <c r="I312" t="str">
        <f>IF(Chercher!$Z$1="","",IF(Chercher!$Z$3,IF(LEFT($J312,LEN(Chercher!$Z$2))=Chercher!$Z$2,ROW(),""),IF(AND(ISNUMBER(SEARCH(Chercher!$Z$4,$H312)),OR(Chercher!$Z$5="",ISNUMBER(SEARCH(Chercher!$Z$5,$H312))),OR(Chercher!$Z$6="",ISNUMBER(SEARCH(Chercher!$Z$6,$H312)))),ROW(),"")))</f>
        <v/>
      </c>
      <c r="J312" t="s">
        <v>1081</v>
      </c>
    </row>
    <row r="313" spans="1:10" x14ac:dyDescent="0.25">
      <c r="A313" s="15" t="s">
        <v>1082</v>
      </c>
      <c r="B313" s="16" t="s">
        <v>51</v>
      </c>
      <c r="C313" s="17" t="s">
        <v>1083</v>
      </c>
      <c r="D313" s="17" t="s">
        <v>1052</v>
      </c>
      <c r="E313" s="17" t="s">
        <v>1053</v>
      </c>
      <c r="F313" s="16" t="s">
        <v>1</v>
      </c>
      <c r="G313" s="17" t="s">
        <v>1</v>
      </c>
      <c r="H313" t="s">
        <v>1084</v>
      </c>
      <c r="I313" t="str">
        <f>IF(Chercher!$Z$1="","",IF(Chercher!$Z$3,IF(LEFT($J313,LEN(Chercher!$Z$2))=Chercher!$Z$2,ROW(),""),IF(AND(ISNUMBER(SEARCH(Chercher!$Z$4,$H313)),OR(Chercher!$Z$5="",ISNUMBER(SEARCH(Chercher!$Z$5,$H313))),OR(Chercher!$Z$6="",ISNUMBER(SEARCH(Chercher!$Z$6,$H313)))),ROW(),"")))</f>
        <v/>
      </c>
      <c r="J313" t="s">
        <v>1085</v>
      </c>
    </row>
    <row r="314" spans="1:10" x14ac:dyDescent="0.25">
      <c r="A314" s="15" t="s">
        <v>1086</v>
      </c>
      <c r="B314" s="16" t="s">
        <v>40</v>
      </c>
      <c r="C314" s="17" t="s">
        <v>1087</v>
      </c>
      <c r="D314" s="17" t="s">
        <v>1052</v>
      </c>
      <c r="E314" s="17" t="s">
        <v>1053</v>
      </c>
      <c r="F314" s="16" t="s">
        <v>1</v>
      </c>
      <c r="G314" s="17" t="s">
        <v>1</v>
      </c>
      <c r="H314" t="s">
        <v>1088</v>
      </c>
      <c r="I314" t="str">
        <f>IF(Chercher!$Z$1="","",IF(Chercher!$Z$3,IF(LEFT($J314,LEN(Chercher!$Z$2))=Chercher!$Z$2,ROW(),""),IF(AND(ISNUMBER(SEARCH(Chercher!$Z$4,$H314)),OR(Chercher!$Z$5="",ISNUMBER(SEARCH(Chercher!$Z$5,$H314))),OR(Chercher!$Z$6="",ISNUMBER(SEARCH(Chercher!$Z$6,$H314)))),ROW(),"")))</f>
        <v/>
      </c>
      <c r="J314" t="s">
        <v>1089</v>
      </c>
    </row>
    <row r="315" spans="1:10" x14ac:dyDescent="0.25">
      <c r="A315" s="15" t="s">
        <v>1090</v>
      </c>
      <c r="B315" s="16" t="s">
        <v>51</v>
      </c>
      <c r="C315" s="17" t="s">
        <v>1091</v>
      </c>
      <c r="D315" s="17" t="s">
        <v>1052</v>
      </c>
      <c r="E315" s="17" t="s">
        <v>1053</v>
      </c>
      <c r="F315" s="16" t="s">
        <v>1</v>
      </c>
      <c r="G315" s="17" t="s">
        <v>1</v>
      </c>
      <c r="H315" t="s">
        <v>1092</v>
      </c>
      <c r="I315" t="str">
        <f>IF(Chercher!$Z$1="","",IF(Chercher!$Z$3,IF(LEFT($J315,LEN(Chercher!$Z$2))=Chercher!$Z$2,ROW(),""),IF(AND(ISNUMBER(SEARCH(Chercher!$Z$4,$H315)),OR(Chercher!$Z$5="",ISNUMBER(SEARCH(Chercher!$Z$5,$H315))),OR(Chercher!$Z$6="",ISNUMBER(SEARCH(Chercher!$Z$6,$H315)))),ROW(),"")))</f>
        <v/>
      </c>
      <c r="J315" t="s">
        <v>1093</v>
      </c>
    </row>
    <row r="316" spans="1:10" x14ac:dyDescent="0.25">
      <c r="A316" s="15" t="s">
        <v>1094</v>
      </c>
      <c r="B316" s="16" t="s">
        <v>40</v>
      </c>
      <c r="C316" s="17" t="s">
        <v>1095</v>
      </c>
      <c r="D316" s="17" t="s">
        <v>1052</v>
      </c>
      <c r="E316" s="17" t="s">
        <v>1053</v>
      </c>
      <c r="F316" s="16" t="s">
        <v>1</v>
      </c>
      <c r="G316" s="17" t="s">
        <v>1</v>
      </c>
      <c r="H316" t="s">
        <v>1096</v>
      </c>
      <c r="I316" t="str">
        <f>IF(Chercher!$Z$1="","",IF(Chercher!$Z$3,IF(LEFT($J316,LEN(Chercher!$Z$2))=Chercher!$Z$2,ROW(),""),IF(AND(ISNUMBER(SEARCH(Chercher!$Z$4,$H316)),OR(Chercher!$Z$5="",ISNUMBER(SEARCH(Chercher!$Z$5,$H316))),OR(Chercher!$Z$6="",ISNUMBER(SEARCH(Chercher!$Z$6,$H316)))),ROW(),"")))</f>
        <v/>
      </c>
      <c r="J316" t="s">
        <v>1097</v>
      </c>
    </row>
    <row r="317" spans="1:10" x14ac:dyDescent="0.25">
      <c r="A317" s="15" t="s">
        <v>1098</v>
      </c>
      <c r="B317" s="16" t="s">
        <v>51</v>
      </c>
      <c r="C317" s="17" t="s">
        <v>1099</v>
      </c>
      <c r="D317" s="17" t="s">
        <v>1052</v>
      </c>
      <c r="E317" s="17" t="s">
        <v>1053</v>
      </c>
      <c r="F317" s="16" t="s">
        <v>1</v>
      </c>
      <c r="G317" s="17" t="s">
        <v>1</v>
      </c>
      <c r="H317" t="s">
        <v>1100</v>
      </c>
      <c r="I317" t="str">
        <f>IF(Chercher!$Z$1="","",IF(Chercher!$Z$3,IF(LEFT($J317,LEN(Chercher!$Z$2))=Chercher!$Z$2,ROW(),""),IF(AND(ISNUMBER(SEARCH(Chercher!$Z$4,$H317)),OR(Chercher!$Z$5="",ISNUMBER(SEARCH(Chercher!$Z$5,$H317))),OR(Chercher!$Z$6="",ISNUMBER(SEARCH(Chercher!$Z$6,$H317)))),ROW(),"")))</f>
        <v/>
      </c>
      <c r="J317" t="s">
        <v>1101</v>
      </c>
    </row>
    <row r="318" spans="1:10" x14ac:dyDescent="0.25">
      <c r="A318" s="15" t="s">
        <v>1102</v>
      </c>
      <c r="B318" s="16" t="s">
        <v>40</v>
      </c>
      <c r="C318" s="17" t="s">
        <v>1103</v>
      </c>
      <c r="D318" s="17" t="s">
        <v>1052</v>
      </c>
      <c r="E318" s="17" t="s">
        <v>1053</v>
      </c>
      <c r="F318" s="16" t="s">
        <v>1</v>
      </c>
      <c r="G318" s="17" t="s">
        <v>1</v>
      </c>
      <c r="H318" t="s">
        <v>1104</v>
      </c>
      <c r="I318" t="str">
        <f>IF(Chercher!$Z$1="","",IF(Chercher!$Z$3,IF(LEFT($J318,LEN(Chercher!$Z$2))=Chercher!$Z$2,ROW(),""),IF(AND(ISNUMBER(SEARCH(Chercher!$Z$4,$H318)),OR(Chercher!$Z$5="",ISNUMBER(SEARCH(Chercher!$Z$5,$H318))),OR(Chercher!$Z$6="",ISNUMBER(SEARCH(Chercher!$Z$6,$H318)))),ROW(),"")))</f>
        <v/>
      </c>
      <c r="J318" t="s">
        <v>1105</v>
      </c>
    </row>
    <row r="319" spans="1:10" x14ac:dyDescent="0.25">
      <c r="A319" s="15" t="s">
        <v>1106</v>
      </c>
      <c r="B319" s="16" t="s">
        <v>51</v>
      </c>
      <c r="C319" s="17" t="s">
        <v>392</v>
      </c>
      <c r="D319" s="17" t="s">
        <v>1052</v>
      </c>
      <c r="E319" s="17" t="s">
        <v>1053</v>
      </c>
      <c r="F319" s="16" t="s">
        <v>1</v>
      </c>
      <c r="G319" s="17" t="s">
        <v>1</v>
      </c>
      <c r="H319" t="s">
        <v>392</v>
      </c>
      <c r="I319" t="str">
        <f>IF(Chercher!$Z$1="","",IF(Chercher!$Z$3,IF(LEFT($J319,LEN(Chercher!$Z$2))=Chercher!$Z$2,ROW(),""),IF(AND(ISNUMBER(SEARCH(Chercher!$Z$4,$H319)),OR(Chercher!$Z$5="",ISNUMBER(SEARCH(Chercher!$Z$5,$H319))),OR(Chercher!$Z$6="",ISNUMBER(SEARCH(Chercher!$Z$6,$H319)))),ROW(),"")))</f>
        <v/>
      </c>
      <c r="J319" t="s">
        <v>1107</v>
      </c>
    </row>
    <row r="320" spans="1:10" x14ac:dyDescent="0.25">
      <c r="A320" s="15" t="s">
        <v>1108</v>
      </c>
      <c r="B320" s="16" t="s">
        <v>40</v>
      </c>
      <c r="C320" s="17" t="s">
        <v>1109</v>
      </c>
      <c r="D320" s="17" t="s">
        <v>1052</v>
      </c>
      <c r="E320" s="17" t="s">
        <v>1053</v>
      </c>
      <c r="F320" s="16" t="s">
        <v>1</v>
      </c>
      <c r="G320" s="17" t="s">
        <v>1</v>
      </c>
      <c r="H320" t="s">
        <v>1110</v>
      </c>
      <c r="I320" t="str">
        <f>IF(Chercher!$Z$1="","",IF(Chercher!$Z$3,IF(LEFT($J320,LEN(Chercher!$Z$2))=Chercher!$Z$2,ROW(),""),IF(AND(ISNUMBER(SEARCH(Chercher!$Z$4,$H320)),OR(Chercher!$Z$5="",ISNUMBER(SEARCH(Chercher!$Z$5,$H320))),OR(Chercher!$Z$6="",ISNUMBER(SEARCH(Chercher!$Z$6,$H320)))),ROW(),"")))</f>
        <v/>
      </c>
      <c r="J320" t="s">
        <v>1111</v>
      </c>
    </row>
    <row r="321" spans="1:10" x14ac:dyDescent="0.25">
      <c r="A321" s="15" t="s">
        <v>1112</v>
      </c>
      <c r="B321" s="16" t="s">
        <v>51</v>
      </c>
      <c r="C321" s="17" t="s">
        <v>1113</v>
      </c>
      <c r="D321" s="17" t="s">
        <v>1052</v>
      </c>
      <c r="E321" s="17" t="s">
        <v>1053</v>
      </c>
      <c r="F321" s="16" t="s">
        <v>1</v>
      </c>
      <c r="G321" s="17" t="s">
        <v>1</v>
      </c>
      <c r="H321" t="s">
        <v>1114</v>
      </c>
      <c r="I321" t="str">
        <f>IF(Chercher!$Z$1="","",IF(Chercher!$Z$3,IF(LEFT($J321,LEN(Chercher!$Z$2))=Chercher!$Z$2,ROW(),""),IF(AND(ISNUMBER(SEARCH(Chercher!$Z$4,$H321)),OR(Chercher!$Z$5="",ISNUMBER(SEARCH(Chercher!$Z$5,$H321))),OR(Chercher!$Z$6="",ISNUMBER(SEARCH(Chercher!$Z$6,$H321)))),ROW(),"")))</f>
        <v/>
      </c>
      <c r="J321" t="s">
        <v>1115</v>
      </c>
    </row>
    <row r="322" spans="1:10" x14ac:dyDescent="0.25">
      <c r="A322" s="15" t="s">
        <v>1116</v>
      </c>
      <c r="B322" s="16" t="s">
        <v>40</v>
      </c>
      <c r="C322" s="17" t="s">
        <v>1117</v>
      </c>
      <c r="D322" s="17" t="s">
        <v>1052</v>
      </c>
      <c r="E322" s="17" t="s">
        <v>1053</v>
      </c>
      <c r="F322" s="16" t="s">
        <v>1</v>
      </c>
      <c r="G322" s="17" t="s">
        <v>1</v>
      </c>
      <c r="H322" t="s">
        <v>1118</v>
      </c>
      <c r="I322" t="str">
        <f>IF(Chercher!$Z$1="","",IF(Chercher!$Z$3,IF(LEFT($J322,LEN(Chercher!$Z$2))=Chercher!$Z$2,ROW(),""),IF(AND(ISNUMBER(SEARCH(Chercher!$Z$4,$H322)),OR(Chercher!$Z$5="",ISNUMBER(SEARCH(Chercher!$Z$5,$H322))),OR(Chercher!$Z$6="",ISNUMBER(SEARCH(Chercher!$Z$6,$H322)))),ROW(),"")))</f>
        <v/>
      </c>
      <c r="J322" t="s">
        <v>1119</v>
      </c>
    </row>
    <row r="323" spans="1:10" x14ac:dyDescent="0.25">
      <c r="A323" s="15" t="s">
        <v>1120</v>
      </c>
      <c r="B323" s="16" t="s">
        <v>40</v>
      </c>
      <c r="C323" s="17" t="s">
        <v>1121</v>
      </c>
      <c r="D323" s="17" t="s">
        <v>1052</v>
      </c>
      <c r="E323" s="17" t="s">
        <v>1053</v>
      </c>
      <c r="F323" s="16" t="s">
        <v>1</v>
      </c>
      <c r="G323" s="17" t="s">
        <v>1</v>
      </c>
      <c r="H323" t="s">
        <v>1122</v>
      </c>
      <c r="I323" t="str">
        <f>IF(Chercher!$Z$1="","",IF(Chercher!$Z$3,IF(LEFT($J323,LEN(Chercher!$Z$2))=Chercher!$Z$2,ROW(),""),IF(AND(ISNUMBER(SEARCH(Chercher!$Z$4,$H323)),OR(Chercher!$Z$5="",ISNUMBER(SEARCH(Chercher!$Z$5,$H323))),OR(Chercher!$Z$6="",ISNUMBER(SEARCH(Chercher!$Z$6,$H323)))),ROW(),"")))</f>
        <v/>
      </c>
      <c r="J323" t="s">
        <v>1123</v>
      </c>
    </row>
    <row r="324" spans="1:10" x14ac:dyDescent="0.25">
      <c r="A324" s="15" t="s">
        <v>1124</v>
      </c>
      <c r="B324" s="16" t="s">
        <v>40</v>
      </c>
      <c r="C324" s="17" t="s">
        <v>1125</v>
      </c>
      <c r="D324" s="17" t="s">
        <v>1052</v>
      </c>
      <c r="E324" s="17" t="s">
        <v>1053</v>
      </c>
      <c r="F324" s="16" t="s">
        <v>1</v>
      </c>
      <c r="G324" s="17" t="s">
        <v>1</v>
      </c>
      <c r="H324" t="s">
        <v>1126</v>
      </c>
      <c r="I324" t="str">
        <f>IF(Chercher!$Z$1="","",IF(Chercher!$Z$3,IF(LEFT($J324,LEN(Chercher!$Z$2))=Chercher!$Z$2,ROW(),""),IF(AND(ISNUMBER(SEARCH(Chercher!$Z$4,$H324)),OR(Chercher!$Z$5="",ISNUMBER(SEARCH(Chercher!$Z$5,$H324))),OR(Chercher!$Z$6="",ISNUMBER(SEARCH(Chercher!$Z$6,$H324)))),ROW(),"")))</f>
        <v/>
      </c>
      <c r="J324" t="s">
        <v>1127</v>
      </c>
    </row>
    <row r="325" spans="1:10" x14ac:dyDescent="0.25">
      <c r="A325" s="15" t="s">
        <v>1128</v>
      </c>
      <c r="B325" s="16" t="s">
        <v>40</v>
      </c>
      <c r="C325" s="17" t="s">
        <v>1129</v>
      </c>
      <c r="D325" s="17" t="s">
        <v>1052</v>
      </c>
      <c r="E325" s="17" t="s">
        <v>1053</v>
      </c>
      <c r="F325" s="16" t="s">
        <v>1</v>
      </c>
      <c r="G325" s="17" t="s">
        <v>1</v>
      </c>
      <c r="H325" t="s">
        <v>1130</v>
      </c>
      <c r="I325" t="str">
        <f>IF(Chercher!$Z$1="","",IF(Chercher!$Z$3,IF(LEFT($J325,LEN(Chercher!$Z$2))=Chercher!$Z$2,ROW(),""),IF(AND(ISNUMBER(SEARCH(Chercher!$Z$4,$H325)),OR(Chercher!$Z$5="",ISNUMBER(SEARCH(Chercher!$Z$5,$H325))),OR(Chercher!$Z$6="",ISNUMBER(SEARCH(Chercher!$Z$6,$H325)))),ROW(),"")))</f>
        <v/>
      </c>
      <c r="J325" t="s">
        <v>1131</v>
      </c>
    </row>
    <row r="326" spans="1:10" x14ac:dyDescent="0.25">
      <c r="A326" s="15" t="s">
        <v>1132</v>
      </c>
      <c r="B326" s="16" t="s">
        <v>40</v>
      </c>
      <c r="C326" s="17" t="s">
        <v>81</v>
      </c>
      <c r="D326" s="17" t="s">
        <v>1052</v>
      </c>
      <c r="E326" s="17" t="s">
        <v>1053</v>
      </c>
      <c r="F326" s="16" t="s">
        <v>1</v>
      </c>
      <c r="G326" s="17" t="s">
        <v>1</v>
      </c>
      <c r="H326" t="s">
        <v>82</v>
      </c>
      <c r="I326" t="str">
        <f>IF(Chercher!$Z$1="","",IF(Chercher!$Z$3,IF(LEFT($J326,LEN(Chercher!$Z$2))=Chercher!$Z$2,ROW(),""),IF(AND(ISNUMBER(SEARCH(Chercher!$Z$4,$H326)),OR(Chercher!$Z$5="",ISNUMBER(SEARCH(Chercher!$Z$5,$H326))),OR(Chercher!$Z$6="",ISNUMBER(SEARCH(Chercher!$Z$6,$H326)))),ROW(),"")))</f>
        <v/>
      </c>
      <c r="J326" t="s">
        <v>1133</v>
      </c>
    </row>
    <row r="327" spans="1:10" x14ac:dyDescent="0.25">
      <c r="A327" s="15" t="s">
        <v>1134</v>
      </c>
      <c r="B327" s="16" t="s">
        <v>40</v>
      </c>
      <c r="C327" s="17" t="s">
        <v>1135</v>
      </c>
      <c r="D327" s="17" t="s">
        <v>1136</v>
      </c>
      <c r="E327" s="17" t="s">
        <v>1053</v>
      </c>
      <c r="F327" s="16" t="s">
        <v>1</v>
      </c>
      <c r="G327" s="17" t="s">
        <v>1</v>
      </c>
      <c r="H327" t="s">
        <v>1137</v>
      </c>
      <c r="I327" t="str">
        <f>IF(Chercher!$Z$1="","",IF(Chercher!$Z$3,IF(LEFT($J327,LEN(Chercher!$Z$2))=Chercher!$Z$2,ROW(),""),IF(AND(ISNUMBER(SEARCH(Chercher!$Z$4,$H327)),OR(Chercher!$Z$5="",ISNUMBER(SEARCH(Chercher!$Z$5,$H327))),OR(Chercher!$Z$6="",ISNUMBER(SEARCH(Chercher!$Z$6,$H327)))),ROW(),"")))</f>
        <v/>
      </c>
      <c r="J327" t="s">
        <v>1138</v>
      </c>
    </row>
    <row r="328" spans="1:10" x14ac:dyDescent="0.25">
      <c r="A328" s="15" t="s">
        <v>1139</v>
      </c>
      <c r="B328" s="16" t="s">
        <v>40</v>
      </c>
      <c r="C328" s="17" t="s">
        <v>1140</v>
      </c>
      <c r="D328" s="17" t="s">
        <v>1136</v>
      </c>
      <c r="E328" s="17" t="s">
        <v>1053</v>
      </c>
      <c r="F328" s="16" t="s">
        <v>1</v>
      </c>
      <c r="G328" s="17" t="s">
        <v>1</v>
      </c>
      <c r="H328" t="s">
        <v>1141</v>
      </c>
      <c r="I328" t="str">
        <f>IF(Chercher!$Z$1="","",IF(Chercher!$Z$3,IF(LEFT($J328,LEN(Chercher!$Z$2))=Chercher!$Z$2,ROW(),""),IF(AND(ISNUMBER(SEARCH(Chercher!$Z$4,$H328)),OR(Chercher!$Z$5="",ISNUMBER(SEARCH(Chercher!$Z$5,$H328))),OR(Chercher!$Z$6="",ISNUMBER(SEARCH(Chercher!$Z$6,$H328)))),ROW(),"")))</f>
        <v/>
      </c>
      <c r="J328" t="s">
        <v>1142</v>
      </c>
    </row>
    <row r="329" spans="1:10" x14ac:dyDescent="0.25">
      <c r="A329" s="15" t="s">
        <v>1143</v>
      </c>
      <c r="B329" s="16" t="s">
        <v>51</v>
      </c>
      <c r="C329" s="17" t="s">
        <v>1144</v>
      </c>
      <c r="D329" s="17" t="s">
        <v>1136</v>
      </c>
      <c r="E329" s="17" t="s">
        <v>1053</v>
      </c>
      <c r="F329" s="16" t="s">
        <v>1</v>
      </c>
      <c r="G329" s="17" t="s">
        <v>1</v>
      </c>
      <c r="H329" t="s">
        <v>1145</v>
      </c>
      <c r="I329" t="str">
        <f>IF(Chercher!$Z$1="","",IF(Chercher!$Z$3,IF(LEFT($J329,LEN(Chercher!$Z$2))=Chercher!$Z$2,ROW(),""),IF(AND(ISNUMBER(SEARCH(Chercher!$Z$4,$H329)),OR(Chercher!$Z$5="",ISNUMBER(SEARCH(Chercher!$Z$5,$H329))),OR(Chercher!$Z$6="",ISNUMBER(SEARCH(Chercher!$Z$6,$H329)))),ROW(),"")))</f>
        <v/>
      </c>
      <c r="J329" t="s">
        <v>1146</v>
      </c>
    </row>
    <row r="330" spans="1:10" x14ac:dyDescent="0.25">
      <c r="A330" s="15" t="s">
        <v>1147</v>
      </c>
      <c r="B330" s="16" t="s">
        <v>40</v>
      </c>
      <c r="C330" s="17" t="s">
        <v>1148</v>
      </c>
      <c r="D330" s="17" t="s">
        <v>1136</v>
      </c>
      <c r="E330" s="17" t="s">
        <v>1053</v>
      </c>
      <c r="F330" s="16" t="s">
        <v>1</v>
      </c>
      <c r="G330" s="17" t="s">
        <v>1</v>
      </c>
      <c r="H330" t="s">
        <v>1149</v>
      </c>
      <c r="I330" t="str">
        <f>IF(Chercher!$Z$1="","",IF(Chercher!$Z$3,IF(LEFT($J330,LEN(Chercher!$Z$2))=Chercher!$Z$2,ROW(),""),IF(AND(ISNUMBER(SEARCH(Chercher!$Z$4,$H330)),OR(Chercher!$Z$5="",ISNUMBER(SEARCH(Chercher!$Z$5,$H330))),OR(Chercher!$Z$6="",ISNUMBER(SEARCH(Chercher!$Z$6,$H330)))),ROW(),"")))</f>
        <v/>
      </c>
      <c r="J330" t="s">
        <v>1150</v>
      </c>
    </row>
    <row r="331" spans="1:10" x14ac:dyDescent="0.25">
      <c r="A331" s="15" t="s">
        <v>1151</v>
      </c>
      <c r="B331" s="16" t="s">
        <v>40</v>
      </c>
      <c r="C331" s="17" t="s">
        <v>1152</v>
      </c>
      <c r="D331" s="17" t="s">
        <v>1136</v>
      </c>
      <c r="E331" s="17" t="s">
        <v>1053</v>
      </c>
      <c r="F331" s="16" t="s">
        <v>1</v>
      </c>
      <c r="G331" s="17" t="s">
        <v>1</v>
      </c>
      <c r="H331" t="s">
        <v>1152</v>
      </c>
      <c r="I331" t="str">
        <f>IF(Chercher!$Z$1="","",IF(Chercher!$Z$3,IF(LEFT($J331,LEN(Chercher!$Z$2))=Chercher!$Z$2,ROW(),""),IF(AND(ISNUMBER(SEARCH(Chercher!$Z$4,$H331)),OR(Chercher!$Z$5="",ISNUMBER(SEARCH(Chercher!$Z$5,$H331))),OR(Chercher!$Z$6="",ISNUMBER(SEARCH(Chercher!$Z$6,$H331)))),ROW(),"")))</f>
        <v/>
      </c>
      <c r="J331" t="s">
        <v>1153</v>
      </c>
    </row>
    <row r="332" spans="1:10" x14ac:dyDescent="0.25">
      <c r="A332" s="15" t="s">
        <v>1154</v>
      </c>
      <c r="B332" s="16" t="s">
        <v>51</v>
      </c>
      <c r="C332" s="17" t="s">
        <v>1155</v>
      </c>
      <c r="D332" s="17" t="s">
        <v>1136</v>
      </c>
      <c r="E332" s="17" t="s">
        <v>1053</v>
      </c>
      <c r="F332" s="16" t="s">
        <v>1</v>
      </c>
      <c r="G332" s="17" t="s">
        <v>1</v>
      </c>
      <c r="H332" t="s">
        <v>1156</v>
      </c>
      <c r="I332" t="str">
        <f>IF(Chercher!$Z$1="","",IF(Chercher!$Z$3,IF(LEFT($J332,LEN(Chercher!$Z$2))=Chercher!$Z$2,ROW(),""),IF(AND(ISNUMBER(SEARCH(Chercher!$Z$4,$H332)),OR(Chercher!$Z$5="",ISNUMBER(SEARCH(Chercher!$Z$5,$H332))),OR(Chercher!$Z$6="",ISNUMBER(SEARCH(Chercher!$Z$6,$H332)))),ROW(),"")))</f>
        <v/>
      </c>
      <c r="J332" t="s">
        <v>1157</v>
      </c>
    </row>
    <row r="333" spans="1:10" x14ac:dyDescent="0.25">
      <c r="A333" s="15" t="s">
        <v>1158</v>
      </c>
      <c r="B333" s="16" t="s">
        <v>40</v>
      </c>
      <c r="C333" s="17" t="s">
        <v>1159</v>
      </c>
      <c r="D333" s="17" t="s">
        <v>1136</v>
      </c>
      <c r="E333" s="17" t="s">
        <v>1053</v>
      </c>
      <c r="F333" s="16" t="s">
        <v>1</v>
      </c>
      <c r="G333" s="17" t="s">
        <v>1</v>
      </c>
      <c r="H333" t="s">
        <v>1160</v>
      </c>
      <c r="I333" t="str">
        <f>IF(Chercher!$Z$1="","",IF(Chercher!$Z$3,IF(LEFT($J333,LEN(Chercher!$Z$2))=Chercher!$Z$2,ROW(),""),IF(AND(ISNUMBER(SEARCH(Chercher!$Z$4,$H333)),OR(Chercher!$Z$5="",ISNUMBER(SEARCH(Chercher!$Z$5,$H333))),OR(Chercher!$Z$6="",ISNUMBER(SEARCH(Chercher!$Z$6,$H333)))),ROW(),"")))</f>
        <v/>
      </c>
      <c r="J333" t="s">
        <v>1161</v>
      </c>
    </row>
    <row r="334" spans="1:10" x14ac:dyDescent="0.25">
      <c r="A334" s="15" t="s">
        <v>1162</v>
      </c>
      <c r="B334" s="16" t="s">
        <v>51</v>
      </c>
      <c r="C334" s="17" t="s">
        <v>1163</v>
      </c>
      <c r="D334" s="17" t="s">
        <v>1136</v>
      </c>
      <c r="E334" s="17" t="s">
        <v>1053</v>
      </c>
      <c r="F334" s="16" t="s">
        <v>1</v>
      </c>
      <c r="G334" s="17" t="s">
        <v>1</v>
      </c>
      <c r="H334" t="s">
        <v>1164</v>
      </c>
      <c r="I334" t="str">
        <f>IF(Chercher!$Z$1="","",IF(Chercher!$Z$3,IF(LEFT($J334,LEN(Chercher!$Z$2))=Chercher!$Z$2,ROW(),""),IF(AND(ISNUMBER(SEARCH(Chercher!$Z$4,$H334)),OR(Chercher!$Z$5="",ISNUMBER(SEARCH(Chercher!$Z$5,$H334))),OR(Chercher!$Z$6="",ISNUMBER(SEARCH(Chercher!$Z$6,$H334)))),ROW(),"")))</f>
        <v/>
      </c>
      <c r="J334" t="s">
        <v>1165</v>
      </c>
    </row>
    <row r="335" spans="1:10" x14ac:dyDescent="0.25">
      <c r="A335" s="15" t="s">
        <v>1166</v>
      </c>
      <c r="B335" s="16" t="s">
        <v>40</v>
      </c>
      <c r="C335" s="17" t="s">
        <v>1167</v>
      </c>
      <c r="D335" s="17" t="s">
        <v>1136</v>
      </c>
      <c r="E335" s="17" t="s">
        <v>1053</v>
      </c>
      <c r="F335" s="16" t="s">
        <v>1</v>
      </c>
      <c r="G335" s="17" t="s">
        <v>1</v>
      </c>
      <c r="H335" t="s">
        <v>1168</v>
      </c>
      <c r="I335" t="str">
        <f>IF(Chercher!$Z$1="","",IF(Chercher!$Z$3,IF(LEFT($J335,LEN(Chercher!$Z$2))=Chercher!$Z$2,ROW(),""),IF(AND(ISNUMBER(SEARCH(Chercher!$Z$4,$H335)),OR(Chercher!$Z$5="",ISNUMBER(SEARCH(Chercher!$Z$5,$H335))),OR(Chercher!$Z$6="",ISNUMBER(SEARCH(Chercher!$Z$6,$H335)))),ROW(),"")))</f>
        <v/>
      </c>
      <c r="J335" t="s">
        <v>1169</v>
      </c>
    </row>
    <row r="336" spans="1:10" x14ac:dyDescent="0.25">
      <c r="A336" s="15" t="s">
        <v>1170</v>
      </c>
      <c r="B336" s="16" t="s">
        <v>40</v>
      </c>
      <c r="C336" s="17" t="s">
        <v>1171</v>
      </c>
      <c r="D336" s="17" t="s">
        <v>1136</v>
      </c>
      <c r="E336" s="17" t="s">
        <v>1053</v>
      </c>
      <c r="F336" s="16" t="s">
        <v>1</v>
      </c>
      <c r="G336" s="17" t="s">
        <v>1</v>
      </c>
      <c r="H336" t="s">
        <v>1172</v>
      </c>
      <c r="I336" t="str">
        <f>IF(Chercher!$Z$1="","",IF(Chercher!$Z$3,IF(LEFT($J336,LEN(Chercher!$Z$2))=Chercher!$Z$2,ROW(),""),IF(AND(ISNUMBER(SEARCH(Chercher!$Z$4,$H336)),OR(Chercher!$Z$5="",ISNUMBER(SEARCH(Chercher!$Z$5,$H336))),OR(Chercher!$Z$6="",ISNUMBER(SEARCH(Chercher!$Z$6,$H336)))),ROW(),"")))</f>
        <v/>
      </c>
      <c r="J336" t="s">
        <v>1173</v>
      </c>
    </row>
    <row r="337" spans="1:10" x14ac:dyDescent="0.25">
      <c r="A337" s="15" t="s">
        <v>1174</v>
      </c>
      <c r="B337" s="16" t="s">
        <v>40</v>
      </c>
      <c r="C337" s="17" t="s">
        <v>81</v>
      </c>
      <c r="D337" s="17" t="s">
        <v>1136</v>
      </c>
      <c r="E337" s="17" t="s">
        <v>1053</v>
      </c>
      <c r="F337" s="16" t="s">
        <v>1</v>
      </c>
      <c r="G337" s="17" t="s">
        <v>1</v>
      </c>
      <c r="H337" t="s">
        <v>82</v>
      </c>
      <c r="I337" t="str">
        <f>IF(Chercher!$Z$1="","",IF(Chercher!$Z$3,IF(LEFT($J337,LEN(Chercher!$Z$2))=Chercher!$Z$2,ROW(),""),IF(AND(ISNUMBER(SEARCH(Chercher!$Z$4,$H337)),OR(Chercher!$Z$5="",ISNUMBER(SEARCH(Chercher!$Z$5,$H337))),OR(Chercher!$Z$6="",ISNUMBER(SEARCH(Chercher!$Z$6,$H337)))),ROW(),"")))</f>
        <v/>
      </c>
      <c r="J337" t="s">
        <v>1175</v>
      </c>
    </row>
    <row r="338" spans="1:10" x14ac:dyDescent="0.25">
      <c r="A338" s="15" t="s">
        <v>1176</v>
      </c>
      <c r="B338" s="16" t="s">
        <v>40</v>
      </c>
      <c r="C338" s="17" t="s">
        <v>1177</v>
      </c>
      <c r="D338" s="17" t="s">
        <v>1178</v>
      </c>
      <c r="E338" s="17" t="s">
        <v>1053</v>
      </c>
      <c r="F338" s="16" t="s">
        <v>1</v>
      </c>
      <c r="G338" s="17" t="s">
        <v>1</v>
      </c>
      <c r="H338" t="s">
        <v>1179</v>
      </c>
      <c r="I338" t="str">
        <f>IF(Chercher!$Z$1="","",IF(Chercher!$Z$3,IF(LEFT($J338,LEN(Chercher!$Z$2))=Chercher!$Z$2,ROW(),""),IF(AND(ISNUMBER(SEARCH(Chercher!$Z$4,$H338)),OR(Chercher!$Z$5="",ISNUMBER(SEARCH(Chercher!$Z$5,$H338))),OR(Chercher!$Z$6="",ISNUMBER(SEARCH(Chercher!$Z$6,$H338)))),ROW(),"")))</f>
        <v/>
      </c>
      <c r="J338" t="s">
        <v>1180</v>
      </c>
    </row>
    <row r="339" spans="1:10" x14ac:dyDescent="0.25">
      <c r="A339" s="15" t="s">
        <v>1181</v>
      </c>
      <c r="B339" s="16" t="s">
        <v>51</v>
      </c>
      <c r="C339" s="17" t="s">
        <v>1182</v>
      </c>
      <c r="D339" s="17" t="s">
        <v>1178</v>
      </c>
      <c r="E339" s="17" t="s">
        <v>1053</v>
      </c>
      <c r="F339" s="16" t="s">
        <v>1</v>
      </c>
      <c r="G339" s="17" t="s">
        <v>1</v>
      </c>
      <c r="H339" t="s">
        <v>1182</v>
      </c>
      <c r="I339" t="str">
        <f>IF(Chercher!$Z$1="","",IF(Chercher!$Z$3,IF(LEFT($J339,LEN(Chercher!$Z$2))=Chercher!$Z$2,ROW(),""),IF(AND(ISNUMBER(SEARCH(Chercher!$Z$4,$H339)),OR(Chercher!$Z$5="",ISNUMBER(SEARCH(Chercher!$Z$5,$H339))),OR(Chercher!$Z$6="",ISNUMBER(SEARCH(Chercher!$Z$6,$H339)))),ROW(),"")))</f>
        <v/>
      </c>
      <c r="J339" t="s">
        <v>1183</v>
      </c>
    </row>
    <row r="340" spans="1:10" x14ac:dyDescent="0.25">
      <c r="A340" s="15" t="s">
        <v>1184</v>
      </c>
      <c r="B340" s="16" t="s">
        <v>40</v>
      </c>
      <c r="C340" s="17" t="s">
        <v>1185</v>
      </c>
      <c r="D340" s="17" t="s">
        <v>1178</v>
      </c>
      <c r="E340" s="17" t="s">
        <v>1053</v>
      </c>
      <c r="F340" s="16" t="s">
        <v>1</v>
      </c>
      <c r="G340" s="17" t="s">
        <v>1</v>
      </c>
      <c r="H340" t="s">
        <v>1186</v>
      </c>
      <c r="I340" t="str">
        <f>IF(Chercher!$Z$1="","",IF(Chercher!$Z$3,IF(LEFT($J340,LEN(Chercher!$Z$2))=Chercher!$Z$2,ROW(),""),IF(AND(ISNUMBER(SEARCH(Chercher!$Z$4,$H340)),OR(Chercher!$Z$5="",ISNUMBER(SEARCH(Chercher!$Z$5,$H340))),OR(Chercher!$Z$6="",ISNUMBER(SEARCH(Chercher!$Z$6,$H340)))),ROW(),"")))</f>
        <v/>
      </c>
      <c r="J340" t="s">
        <v>1187</v>
      </c>
    </row>
    <row r="341" spans="1:10" x14ac:dyDescent="0.25">
      <c r="A341" s="15" t="s">
        <v>1188</v>
      </c>
      <c r="B341" s="16" t="s">
        <v>51</v>
      </c>
      <c r="C341" s="17" t="s">
        <v>1189</v>
      </c>
      <c r="D341" s="17" t="s">
        <v>1178</v>
      </c>
      <c r="E341" s="17" t="s">
        <v>1053</v>
      </c>
      <c r="F341" s="16" t="s">
        <v>1</v>
      </c>
      <c r="G341" s="17" t="s">
        <v>1</v>
      </c>
      <c r="H341" t="s">
        <v>1190</v>
      </c>
      <c r="I341" t="str">
        <f>IF(Chercher!$Z$1="","",IF(Chercher!$Z$3,IF(LEFT($J341,LEN(Chercher!$Z$2))=Chercher!$Z$2,ROW(),""),IF(AND(ISNUMBER(SEARCH(Chercher!$Z$4,$H341)),OR(Chercher!$Z$5="",ISNUMBER(SEARCH(Chercher!$Z$5,$H341))),OR(Chercher!$Z$6="",ISNUMBER(SEARCH(Chercher!$Z$6,$H341)))),ROW(),"")))</f>
        <v/>
      </c>
      <c r="J341" t="s">
        <v>1191</v>
      </c>
    </row>
    <row r="342" spans="1:10" x14ac:dyDescent="0.25">
      <c r="A342" s="15" t="s">
        <v>1192</v>
      </c>
      <c r="B342" s="16" t="s">
        <v>51</v>
      </c>
      <c r="C342" s="17" t="s">
        <v>1193</v>
      </c>
      <c r="D342" s="17" t="s">
        <v>1178</v>
      </c>
      <c r="E342" s="17" t="s">
        <v>1053</v>
      </c>
      <c r="F342" s="16" t="s">
        <v>1</v>
      </c>
      <c r="G342" s="17" t="s">
        <v>1</v>
      </c>
      <c r="H342" t="s">
        <v>1193</v>
      </c>
      <c r="I342" t="str">
        <f>IF(Chercher!$Z$1="","",IF(Chercher!$Z$3,IF(LEFT($J342,LEN(Chercher!$Z$2))=Chercher!$Z$2,ROW(),""),IF(AND(ISNUMBER(SEARCH(Chercher!$Z$4,$H342)),OR(Chercher!$Z$5="",ISNUMBER(SEARCH(Chercher!$Z$5,$H342))),OR(Chercher!$Z$6="",ISNUMBER(SEARCH(Chercher!$Z$6,$H342)))),ROW(),"")))</f>
        <v/>
      </c>
      <c r="J342" t="s">
        <v>1194</v>
      </c>
    </row>
    <row r="343" spans="1:10" x14ac:dyDescent="0.25">
      <c r="A343" s="15" t="s">
        <v>1195</v>
      </c>
      <c r="B343" s="16" t="s">
        <v>51</v>
      </c>
      <c r="C343" s="17" t="s">
        <v>1196</v>
      </c>
      <c r="D343" s="17" t="s">
        <v>1178</v>
      </c>
      <c r="E343" s="17" t="s">
        <v>1053</v>
      </c>
      <c r="F343" s="16" t="s">
        <v>1</v>
      </c>
      <c r="G343" s="17" t="s">
        <v>1</v>
      </c>
      <c r="H343" t="s">
        <v>1197</v>
      </c>
      <c r="I343" t="str">
        <f>IF(Chercher!$Z$1="","",IF(Chercher!$Z$3,IF(LEFT($J343,LEN(Chercher!$Z$2))=Chercher!$Z$2,ROW(),""),IF(AND(ISNUMBER(SEARCH(Chercher!$Z$4,$H343)),OR(Chercher!$Z$5="",ISNUMBER(SEARCH(Chercher!$Z$5,$H343))),OR(Chercher!$Z$6="",ISNUMBER(SEARCH(Chercher!$Z$6,$H343)))),ROW(),"")))</f>
        <v/>
      </c>
      <c r="J343" t="s">
        <v>1198</v>
      </c>
    </row>
    <row r="344" spans="1:10" x14ac:dyDescent="0.25">
      <c r="A344" s="15" t="s">
        <v>1199</v>
      </c>
      <c r="B344" s="16" t="s">
        <v>40</v>
      </c>
      <c r="C344" s="17" t="s">
        <v>1200</v>
      </c>
      <c r="D344" s="17" t="s">
        <v>1178</v>
      </c>
      <c r="E344" s="17" t="s">
        <v>1053</v>
      </c>
      <c r="F344" s="16" t="s">
        <v>1</v>
      </c>
      <c r="G344" s="17" t="s">
        <v>1</v>
      </c>
      <c r="H344" t="s">
        <v>1201</v>
      </c>
      <c r="I344" t="str">
        <f>IF(Chercher!$Z$1="","",IF(Chercher!$Z$3,IF(LEFT($J344,LEN(Chercher!$Z$2))=Chercher!$Z$2,ROW(),""),IF(AND(ISNUMBER(SEARCH(Chercher!$Z$4,$H344)),OR(Chercher!$Z$5="",ISNUMBER(SEARCH(Chercher!$Z$5,$H344))),OR(Chercher!$Z$6="",ISNUMBER(SEARCH(Chercher!$Z$6,$H344)))),ROW(),"")))</f>
        <v/>
      </c>
      <c r="J344" t="s">
        <v>1202</v>
      </c>
    </row>
    <row r="345" spans="1:10" x14ac:dyDescent="0.25">
      <c r="A345" s="15" t="s">
        <v>1203</v>
      </c>
      <c r="B345" s="16" t="s">
        <v>51</v>
      </c>
      <c r="C345" s="17" t="s">
        <v>1204</v>
      </c>
      <c r="D345" s="17" t="s">
        <v>1178</v>
      </c>
      <c r="E345" s="17" t="s">
        <v>1053</v>
      </c>
      <c r="F345" s="16" t="s">
        <v>1</v>
      </c>
      <c r="G345" s="17" t="s">
        <v>1</v>
      </c>
      <c r="H345" t="s">
        <v>1205</v>
      </c>
      <c r="I345" t="str">
        <f>IF(Chercher!$Z$1="","",IF(Chercher!$Z$3,IF(LEFT($J345,LEN(Chercher!$Z$2))=Chercher!$Z$2,ROW(),""),IF(AND(ISNUMBER(SEARCH(Chercher!$Z$4,$H345)),OR(Chercher!$Z$5="",ISNUMBER(SEARCH(Chercher!$Z$5,$H345))),OR(Chercher!$Z$6="",ISNUMBER(SEARCH(Chercher!$Z$6,$H345)))),ROW(),"")))</f>
        <v/>
      </c>
      <c r="J345" t="s">
        <v>1206</v>
      </c>
    </row>
    <row r="346" spans="1:10" x14ac:dyDescent="0.25">
      <c r="A346" s="15" t="s">
        <v>1207</v>
      </c>
      <c r="B346" s="16" t="s">
        <v>40</v>
      </c>
      <c r="C346" s="17" t="s">
        <v>1208</v>
      </c>
      <c r="D346" s="17" t="s">
        <v>1178</v>
      </c>
      <c r="E346" s="17" t="s">
        <v>1053</v>
      </c>
      <c r="F346" s="16" t="s">
        <v>1</v>
      </c>
      <c r="G346" s="17" t="s">
        <v>1</v>
      </c>
      <c r="H346" t="s">
        <v>1209</v>
      </c>
      <c r="I346" t="str">
        <f>IF(Chercher!$Z$1="","",IF(Chercher!$Z$3,IF(LEFT($J346,LEN(Chercher!$Z$2))=Chercher!$Z$2,ROW(),""),IF(AND(ISNUMBER(SEARCH(Chercher!$Z$4,$H346)),OR(Chercher!$Z$5="",ISNUMBER(SEARCH(Chercher!$Z$5,$H346))),OR(Chercher!$Z$6="",ISNUMBER(SEARCH(Chercher!$Z$6,$H346)))),ROW(),"")))</f>
        <v/>
      </c>
      <c r="J346" t="s">
        <v>1210</v>
      </c>
    </row>
    <row r="347" spans="1:10" x14ac:dyDescent="0.25">
      <c r="A347" s="15" t="s">
        <v>1211</v>
      </c>
      <c r="B347" s="16" t="s">
        <v>51</v>
      </c>
      <c r="C347" s="17" t="s">
        <v>1212</v>
      </c>
      <c r="D347" s="17" t="s">
        <v>1178</v>
      </c>
      <c r="E347" s="17" t="s">
        <v>1053</v>
      </c>
      <c r="F347" s="16" t="s">
        <v>1</v>
      </c>
      <c r="G347" s="17" t="s">
        <v>1</v>
      </c>
      <c r="H347" t="s">
        <v>1213</v>
      </c>
      <c r="I347" t="str">
        <f>IF(Chercher!$Z$1="","",IF(Chercher!$Z$3,IF(LEFT($J347,LEN(Chercher!$Z$2))=Chercher!$Z$2,ROW(),""),IF(AND(ISNUMBER(SEARCH(Chercher!$Z$4,$H347)),OR(Chercher!$Z$5="",ISNUMBER(SEARCH(Chercher!$Z$5,$H347))),OR(Chercher!$Z$6="",ISNUMBER(SEARCH(Chercher!$Z$6,$H347)))),ROW(),"")))</f>
        <v/>
      </c>
      <c r="J347" t="s">
        <v>1214</v>
      </c>
    </row>
    <row r="348" spans="1:10" x14ac:dyDescent="0.25">
      <c r="A348" s="15" t="s">
        <v>1215</v>
      </c>
      <c r="B348" s="16" t="s">
        <v>40</v>
      </c>
      <c r="C348" s="17" t="s">
        <v>1216</v>
      </c>
      <c r="D348" s="17" t="s">
        <v>1178</v>
      </c>
      <c r="E348" s="17" t="s">
        <v>1053</v>
      </c>
      <c r="F348" s="16" t="s">
        <v>1</v>
      </c>
      <c r="G348" s="17" t="s">
        <v>1</v>
      </c>
      <c r="H348" t="s">
        <v>1217</v>
      </c>
      <c r="I348" t="str">
        <f>IF(Chercher!$Z$1="","",IF(Chercher!$Z$3,IF(LEFT($J348,LEN(Chercher!$Z$2))=Chercher!$Z$2,ROW(),""),IF(AND(ISNUMBER(SEARCH(Chercher!$Z$4,$H348)),OR(Chercher!$Z$5="",ISNUMBER(SEARCH(Chercher!$Z$5,$H348))),OR(Chercher!$Z$6="",ISNUMBER(SEARCH(Chercher!$Z$6,$H348)))),ROW(),"")))</f>
        <v/>
      </c>
      <c r="J348" t="s">
        <v>1218</v>
      </c>
    </row>
    <row r="349" spans="1:10" x14ac:dyDescent="0.25">
      <c r="A349" s="15" t="s">
        <v>1219</v>
      </c>
      <c r="B349" s="16" t="s">
        <v>51</v>
      </c>
      <c r="C349" s="17" t="s">
        <v>1220</v>
      </c>
      <c r="D349" s="17" t="s">
        <v>1178</v>
      </c>
      <c r="E349" s="17" t="s">
        <v>1053</v>
      </c>
      <c r="F349" s="16" t="s">
        <v>1</v>
      </c>
      <c r="G349" s="17" t="s">
        <v>1</v>
      </c>
      <c r="H349" t="s">
        <v>1221</v>
      </c>
      <c r="I349" t="str">
        <f>IF(Chercher!$Z$1="","",IF(Chercher!$Z$3,IF(LEFT($J349,LEN(Chercher!$Z$2))=Chercher!$Z$2,ROW(),""),IF(AND(ISNUMBER(SEARCH(Chercher!$Z$4,$H349)),OR(Chercher!$Z$5="",ISNUMBER(SEARCH(Chercher!$Z$5,$H349))),OR(Chercher!$Z$6="",ISNUMBER(SEARCH(Chercher!$Z$6,$H349)))),ROW(),"")))</f>
        <v/>
      </c>
      <c r="J349" t="s">
        <v>1222</v>
      </c>
    </row>
    <row r="350" spans="1:10" x14ac:dyDescent="0.25">
      <c r="A350" s="15" t="s">
        <v>1223</v>
      </c>
      <c r="B350" s="16" t="s">
        <v>40</v>
      </c>
      <c r="C350" s="17" t="s">
        <v>1224</v>
      </c>
      <c r="D350" s="17" t="s">
        <v>1178</v>
      </c>
      <c r="E350" s="17" t="s">
        <v>1053</v>
      </c>
      <c r="F350" s="16" t="s">
        <v>1</v>
      </c>
      <c r="G350" s="17" t="s">
        <v>1</v>
      </c>
      <c r="H350" t="s">
        <v>1225</v>
      </c>
      <c r="I350" t="str">
        <f>IF(Chercher!$Z$1="","",IF(Chercher!$Z$3,IF(LEFT($J350,LEN(Chercher!$Z$2))=Chercher!$Z$2,ROW(),""),IF(AND(ISNUMBER(SEARCH(Chercher!$Z$4,$H350)),OR(Chercher!$Z$5="",ISNUMBER(SEARCH(Chercher!$Z$5,$H350))),OR(Chercher!$Z$6="",ISNUMBER(SEARCH(Chercher!$Z$6,$H350)))),ROW(),"")))</f>
        <v/>
      </c>
      <c r="J350" t="s">
        <v>1226</v>
      </c>
    </row>
    <row r="351" spans="1:10" x14ac:dyDescent="0.25">
      <c r="A351" s="15" t="s">
        <v>1227</v>
      </c>
      <c r="B351" s="16" t="s">
        <v>51</v>
      </c>
      <c r="C351" s="17" t="s">
        <v>1144</v>
      </c>
      <c r="D351" s="17" t="s">
        <v>1178</v>
      </c>
      <c r="E351" s="17" t="s">
        <v>1053</v>
      </c>
      <c r="F351" s="16" t="s">
        <v>1</v>
      </c>
      <c r="G351" s="17" t="s">
        <v>1</v>
      </c>
      <c r="H351" t="s">
        <v>1145</v>
      </c>
      <c r="I351" t="str">
        <f>IF(Chercher!$Z$1="","",IF(Chercher!$Z$3,IF(LEFT($J351,LEN(Chercher!$Z$2))=Chercher!$Z$2,ROW(),""),IF(AND(ISNUMBER(SEARCH(Chercher!$Z$4,$H351)),OR(Chercher!$Z$5="",ISNUMBER(SEARCH(Chercher!$Z$5,$H351))),OR(Chercher!$Z$6="",ISNUMBER(SEARCH(Chercher!$Z$6,$H351)))),ROW(),"")))</f>
        <v/>
      </c>
      <c r="J351" t="s">
        <v>1228</v>
      </c>
    </row>
    <row r="352" spans="1:10" x14ac:dyDescent="0.25">
      <c r="A352" s="15" t="s">
        <v>1229</v>
      </c>
      <c r="B352" s="16" t="s">
        <v>40</v>
      </c>
      <c r="C352" s="17" t="s">
        <v>1230</v>
      </c>
      <c r="D352" s="17" t="s">
        <v>1178</v>
      </c>
      <c r="E352" s="17" t="s">
        <v>1053</v>
      </c>
      <c r="F352" s="16" t="s">
        <v>1</v>
      </c>
      <c r="G352" s="17" t="s">
        <v>1</v>
      </c>
      <c r="H352" t="s">
        <v>1231</v>
      </c>
      <c r="I352" t="str">
        <f>IF(Chercher!$Z$1="","",IF(Chercher!$Z$3,IF(LEFT($J352,LEN(Chercher!$Z$2))=Chercher!$Z$2,ROW(),""),IF(AND(ISNUMBER(SEARCH(Chercher!$Z$4,$H352)),OR(Chercher!$Z$5="",ISNUMBER(SEARCH(Chercher!$Z$5,$H352))),OR(Chercher!$Z$6="",ISNUMBER(SEARCH(Chercher!$Z$6,$H352)))),ROW(),"")))</f>
        <v/>
      </c>
      <c r="J352" t="s">
        <v>1232</v>
      </c>
    </row>
    <row r="353" spans="1:10" x14ac:dyDescent="0.25">
      <c r="A353" s="15" t="s">
        <v>1233</v>
      </c>
      <c r="B353" s="16" t="s">
        <v>51</v>
      </c>
      <c r="C353" s="17" t="s">
        <v>1163</v>
      </c>
      <c r="D353" s="17" t="s">
        <v>1178</v>
      </c>
      <c r="E353" s="17" t="s">
        <v>1053</v>
      </c>
      <c r="F353" s="16" t="s">
        <v>1</v>
      </c>
      <c r="G353" s="17" t="s">
        <v>1</v>
      </c>
      <c r="H353" t="s">
        <v>1164</v>
      </c>
      <c r="I353" t="str">
        <f>IF(Chercher!$Z$1="","",IF(Chercher!$Z$3,IF(LEFT($J353,LEN(Chercher!$Z$2))=Chercher!$Z$2,ROW(),""),IF(AND(ISNUMBER(SEARCH(Chercher!$Z$4,$H353)),OR(Chercher!$Z$5="",ISNUMBER(SEARCH(Chercher!$Z$5,$H353))),OR(Chercher!$Z$6="",ISNUMBER(SEARCH(Chercher!$Z$6,$H353)))),ROW(),"")))</f>
        <v/>
      </c>
      <c r="J353" t="s">
        <v>1234</v>
      </c>
    </row>
    <row r="354" spans="1:10" x14ac:dyDescent="0.25">
      <c r="A354" s="15" t="s">
        <v>1235</v>
      </c>
      <c r="B354" s="16" t="s">
        <v>40</v>
      </c>
      <c r="C354" s="17" t="s">
        <v>1236</v>
      </c>
      <c r="D354" s="17" t="s">
        <v>1178</v>
      </c>
      <c r="E354" s="17" t="s">
        <v>1053</v>
      </c>
      <c r="F354" s="16" t="s">
        <v>1</v>
      </c>
      <c r="G354" s="17" t="s">
        <v>1</v>
      </c>
      <c r="H354" t="s">
        <v>1237</v>
      </c>
      <c r="I354" t="str">
        <f>IF(Chercher!$Z$1="","",IF(Chercher!$Z$3,IF(LEFT($J354,LEN(Chercher!$Z$2))=Chercher!$Z$2,ROW(),""),IF(AND(ISNUMBER(SEARCH(Chercher!$Z$4,$H354)),OR(Chercher!$Z$5="",ISNUMBER(SEARCH(Chercher!$Z$5,$H354))),OR(Chercher!$Z$6="",ISNUMBER(SEARCH(Chercher!$Z$6,$H354)))),ROW(),"")))</f>
        <v/>
      </c>
      <c r="J354" t="s">
        <v>1238</v>
      </c>
    </row>
    <row r="355" spans="1:10" x14ac:dyDescent="0.25">
      <c r="A355" s="15" t="s">
        <v>1239</v>
      </c>
      <c r="B355" s="16" t="s">
        <v>51</v>
      </c>
      <c r="C355" s="17" t="s">
        <v>1155</v>
      </c>
      <c r="D355" s="17" t="s">
        <v>1178</v>
      </c>
      <c r="E355" s="17" t="s">
        <v>1053</v>
      </c>
      <c r="F355" s="16" t="s">
        <v>1</v>
      </c>
      <c r="G355" s="17" t="s">
        <v>1</v>
      </c>
      <c r="H355" t="s">
        <v>1156</v>
      </c>
      <c r="I355" t="str">
        <f>IF(Chercher!$Z$1="","",IF(Chercher!$Z$3,IF(LEFT($J355,LEN(Chercher!$Z$2))=Chercher!$Z$2,ROW(),""),IF(AND(ISNUMBER(SEARCH(Chercher!$Z$4,$H355)),OR(Chercher!$Z$5="",ISNUMBER(SEARCH(Chercher!$Z$5,$H355))),OR(Chercher!$Z$6="",ISNUMBER(SEARCH(Chercher!$Z$6,$H355)))),ROW(),"")))</f>
        <v/>
      </c>
      <c r="J355" t="s">
        <v>1240</v>
      </c>
    </row>
    <row r="356" spans="1:10" x14ac:dyDescent="0.25">
      <c r="A356" s="15" t="s">
        <v>1241</v>
      </c>
      <c r="B356" s="16" t="s">
        <v>40</v>
      </c>
      <c r="C356" s="17" t="s">
        <v>1242</v>
      </c>
      <c r="D356" s="17" t="s">
        <v>1178</v>
      </c>
      <c r="E356" s="17" t="s">
        <v>1053</v>
      </c>
      <c r="F356" s="16" t="s">
        <v>1</v>
      </c>
      <c r="G356" s="17" t="s">
        <v>1</v>
      </c>
      <c r="H356" t="s">
        <v>1243</v>
      </c>
      <c r="I356" t="str">
        <f>IF(Chercher!$Z$1="","",IF(Chercher!$Z$3,IF(LEFT($J356,LEN(Chercher!$Z$2))=Chercher!$Z$2,ROW(),""),IF(AND(ISNUMBER(SEARCH(Chercher!$Z$4,$H356)),OR(Chercher!$Z$5="",ISNUMBER(SEARCH(Chercher!$Z$5,$H356))),OR(Chercher!$Z$6="",ISNUMBER(SEARCH(Chercher!$Z$6,$H356)))),ROW(),"")))</f>
        <v/>
      </c>
      <c r="J356" t="s">
        <v>1244</v>
      </c>
    </row>
    <row r="357" spans="1:10" x14ac:dyDescent="0.25">
      <c r="A357" s="15" t="s">
        <v>1245</v>
      </c>
      <c r="B357" s="16" t="s">
        <v>51</v>
      </c>
      <c r="C357" s="17" t="s">
        <v>1246</v>
      </c>
      <c r="D357" s="17" t="s">
        <v>1178</v>
      </c>
      <c r="E357" s="17" t="s">
        <v>1053</v>
      </c>
      <c r="F357" s="16" t="s">
        <v>1</v>
      </c>
      <c r="G357" s="17" t="s">
        <v>1</v>
      </c>
      <c r="H357" t="s">
        <v>1247</v>
      </c>
      <c r="I357" t="str">
        <f>IF(Chercher!$Z$1="","",IF(Chercher!$Z$3,IF(LEFT($J357,LEN(Chercher!$Z$2))=Chercher!$Z$2,ROW(),""),IF(AND(ISNUMBER(SEARCH(Chercher!$Z$4,$H357)),OR(Chercher!$Z$5="",ISNUMBER(SEARCH(Chercher!$Z$5,$H357))),OR(Chercher!$Z$6="",ISNUMBER(SEARCH(Chercher!$Z$6,$H357)))),ROW(),"")))</f>
        <v/>
      </c>
      <c r="J357" t="s">
        <v>1248</v>
      </c>
    </row>
    <row r="358" spans="1:10" x14ac:dyDescent="0.25">
      <c r="A358" s="15" t="s">
        <v>1249</v>
      </c>
      <c r="B358" s="16" t="s">
        <v>40</v>
      </c>
      <c r="C358" s="17" t="s">
        <v>1250</v>
      </c>
      <c r="D358" s="17" t="s">
        <v>1178</v>
      </c>
      <c r="E358" s="17" t="s">
        <v>1053</v>
      </c>
      <c r="F358" s="16" t="s">
        <v>1</v>
      </c>
      <c r="G358" s="17" t="s">
        <v>1</v>
      </c>
      <c r="H358" t="s">
        <v>1251</v>
      </c>
      <c r="I358" t="str">
        <f>IF(Chercher!$Z$1="","",IF(Chercher!$Z$3,IF(LEFT($J358,LEN(Chercher!$Z$2))=Chercher!$Z$2,ROW(),""),IF(AND(ISNUMBER(SEARCH(Chercher!$Z$4,$H358)),OR(Chercher!$Z$5="",ISNUMBER(SEARCH(Chercher!$Z$5,$H358))),OR(Chercher!$Z$6="",ISNUMBER(SEARCH(Chercher!$Z$6,$H358)))),ROW(),"")))</f>
        <v/>
      </c>
      <c r="J358" t="s">
        <v>1252</v>
      </c>
    </row>
    <row r="359" spans="1:10" x14ac:dyDescent="0.25">
      <c r="A359" s="15" t="s">
        <v>1253</v>
      </c>
      <c r="B359" s="16" t="s">
        <v>40</v>
      </c>
      <c r="C359" s="17" t="s">
        <v>81</v>
      </c>
      <c r="D359" s="17" t="s">
        <v>1178</v>
      </c>
      <c r="E359" s="17" t="s">
        <v>1053</v>
      </c>
      <c r="F359" s="16" t="s">
        <v>1</v>
      </c>
      <c r="G359" s="17" t="s">
        <v>1</v>
      </c>
      <c r="H359" t="s">
        <v>82</v>
      </c>
      <c r="I359" t="str">
        <f>IF(Chercher!$Z$1="","",IF(Chercher!$Z$3,IF(LEFT($J359,LEN(Chercher!$Z$2))=Chercher!$Z$2,ROW(),""),IF(AND(ISNUMBER(SEARCH(Chercher!$Z$4,$H359)),OR(Chercher!$Z$5="",ISNUMBER(SEARCH(Chercher!$Z$5,$H359))),OR(Chercher!$Z$6="",ISNUMBER(SEARCH(Chercher!$Z$6,$H359)))),ROW(),"")))</f>
        <v/>
      </c>
      <c r="J359" t="s">
        <v>1254</v>
      </c>
    </row>
    <row r="360" spans="1:10" x14ac:dyDescent="0.25">
      <c r="A360" s="15" t="s">
        <v>1255</v>
      </c>
      <c r="B360" s="16" t="s">
        <v>51</v>
      </c>
      <c r="C360" s="17" t="s">
        <v>1256</v>
      </c>
      <c r="D360" s="17" t="s">
        <v>1257</v>
      </c>
      <c r="E360" s="17" t="s">
        <v>1053</v>
      </c>
      <c r="F360" s="16" t="s">
        <v>1</v>
      </c>
      <c r="G360" s="17" t="s">
        <v>1</v>
      </c>
      <c r="H360" t="s">
        <v>1256</v>
      </c>
      <c r="I360" t="str">
        <f>IF(Chercher!$Z$1="","",IF(Chercher!$Z$3,IF(LEFT($J360,LEN(Chercher!$Z$2))=Chercher!$Z$2,ROW(),""),IF(AND(ISNUMBER(SEARCH(Chercher!$Z$4,$H360)),OR(Chercher!$Z$5="",ISNUMBER(SEARCH(Chercher!$Z$5,$H360))),OR(Chercher!$Z$6="",ISNUMBER(SEARCH(Chercher!$Z$6,$H360)))),ROW(),"")))</f>
        <v/>
      </c>
      <c r="J360" t="s">
        <v>1258</v>
      </c>
    </row>
    <row r="361" spans="1:10" x14ac:dyDescent="0.25">
      <c r="A361" s="15" t="s">
        <v>1259</v>
      </c>
      <c r="B361" s="16" t="s">
        <v>51</v>
      </c>
      <c r="C361" s="17" t="s">
        <v>1260</v>
      </c>
      <c r="D361" s="17" t="s">
        <v>1257</v>
      </c>
      <c r="E361" s="17" t="s">
        <v>1053</v>
      </c>
      <c r="F361" s="16" t="s">
        <v>1</v>
      </c>
      <c r="G361" s="17" t="s">
        <v>1</v>
      </c>
      <c r="H361" t="s">
        <v>1261</v>
      </c>
      <c r="I361" t="str">
        <f>IF(Chercher!$Z$1="","",IF(Chercher!$Z$3,IF(LEFT($J361,LEN(Chercher!$Z$2))=Chercher!$Z$2,ROW(),""),IF(AND(ISNUMBER(SEARCH(Chercher!$Z$4,$H361)),OR(Chercher!$Z$5="",ISNUMBER(SEARCH(Chercher!$Z$5,$H361))),OR(Chercher!$Z$6="",ISNUMBER(SEARCH(Chercher!$Z$6,$H361)))),ROW(),"")))</f>
        <v/>
      </c>
      <c r="J361" t="s">
        <v>1262</v>
      </c>
    </row>
    <row r="362" spans="1:10" x14ac:dyDescent="0.25">
      <c r="A362" s="15" t="s">
        <v>1263</v>
      </c>
      <c r="B362" s="16" t="s">
        <v>51</v>
      </c>
      <c r="C362" s="17" t="s">
        <v>1264</v>
      </c>
      <c r="D362" s="17" t="s">
        <v>1257</v>
      </c>
      <c r="E362" s="17" t="s">
        <v>1053</v>
      </c>
      <c r="F362" s="16" t="s">
        <v>1</v>
      </c>
      <c r="G362" s="17" t="s">
        <v>1</v>
      </c>
      <c r="H362" t="s">
        <v>1265</v>
      </c>
      <c r="I362" t="str">
        <f>IF(Chercher!$Z$1="","",IF(Chercher!$Z$3,IF(LEFT($J362,LEN(Chercher!$Z$2))=Chercher!$Z$2,ROW(),""),IF(AND(ISNUMBER(SEARCH(Chercher!$Z$4,$H362)),OR(Chercher!$Z$5="",ISNUMBER(SEARCH(Chercher!$Z$5,$H362))),OR(Chercher!$Z$6="",ISNUMBER(SEARCH(Chercher!$Z$6,$H362)))),ROW(),"")))</f>
        <v/>
      </c>
      <c r="J362" t="s">
        <v>1266</v>
      </c>
    </row>
    <row r="363" spans="1:10" x14ac:dyDescent="0.25">
      <c r="A363" s="15" t="s">
        <v>1267</v>
      </c>
      <c r="B363" s="16" t="s">
        <v>51</v>
      </c>
      <c r="C363" s="17" t="s">
        <v>1268</v>
      </c>
      <c r="D363" s="17" t="s">
        <v>1257</v>
      </c>
      <c r="E363" s="17" t="s">
        <v>1053</v>
      </c>
      <c r="F363" s="16" t="s">
        <v>1</v>
      </c>
      <c r="G363" s="17" t="s">
        <v>1</v>
      </c>
      <c r="H363" t="s">
        <v>1269</v>
      </c>
      <c r="I363" t="str">
        <f>IF(Chercher!$Z$1="","",IF(Chercher!$Z$3,IF(LEFT($J363,LEN(Chercher!$Z$2))=Chercher!$Z$2,ROW(),""),IF(AND(ISNUMBER(SEARCH(Chercher!$Z$4,$H363)),OR(Chercher!$Z$5="",ISNUMBER(SEARCH(Chercher!$Z$5,$H363))),OR(Chercher!$Z$6="",ISNUMBER(SEARCH(Chercher!$Z$6,$H363)))),ROW(),"")))</f>
        <v/>
      </c>
      <c r="J363" t="s">
        <v>1270</v>
      </c>
    </row>
    <row r="364" spans="1:10" x14ac:dyDescent="0.25">
      <c r="A364" s="15" t="s">
        <v>1271</v>
      </c>
      <c r="B364" s="16" t="s">
        <v>51</v>
      </c>
      <c r="C364" s="17" t="s">
        <v>1272</v>
      </c>
      <c r="D364" s="17" t="s">
        <v>1257</v>
      </c>
      <c r="E364" s="17" t="s">
        <v>1053</v>
      </c>
      <c r="F364" s="16" t="s">
        <v>1</v>
      </c>
      <c r="G364" s="17" t="s">
        <v>1</v>
      </c>
      <c r="H364" t="s">
        <v>1273</v>
      </c>
      <c r="I364" t="str">
        <f>IF(Chercher!$Z$1="","",IF(Chercher!$Z$3,IF(LEFT($J364,LEN(Chercher!$Z$2))=Chercher!$Z$2,ROW(),""),IF(AND(ISNUMBER(SEARCH(Chercher!$Z$4,$H364)),OR(Chercher!$Z$5="",ISNUMBER(SEARCH(Chercher!$Z$5,$H364))),OR(Chercher!$Z$6="",ISNUMBER(SEARCH(Chercher!$Z$6,$H364)))),ROW(),"")))</f>
        <v/>
      </c>
      <c r="J364" t="s">
        <v>1274</v>
      </c>
    </row>
    <row r="365" spans="1:10" x14ac:dyDescent="0.25">
      <c r="A365" s="15" t="s">
        <v>1275</v>
      </c>
      <c r="B365" s="16" t="s">
        <v>51</v>
      </c>
      <c r="C365" s="17" t="s">
        <v>1276</v>
      </c>
      <c r="D365" s="17" t="s">
        <v>1257</v>
      </c>
      <c r="E365" s="17" t="s">
        <v>1053</v>
      </c>
      <c r="F365" s="16" t="s">
        <v>1</v>
      </c>
      <c r="G365" s="17" t="s">
        <v>1</v>
      </c>
      <c r="H365" t="s">
        <v>1277</v>
      </c>
      <c r="I365" t="str">
        <f>IF(Chercher!$Z$1="","",IF(Chercher!$Z$3,IF(LEFT($J365,LEN(Chercher!$Z$2))=Chercher!$Z$2,ROW(),""),IF(AND(ISNUMBER(SEARCH(Chercher!$Z$4,$H365)),OR(Chercher!$Z$5="",ISNUMBER(SEARCH(Chercher!$Z$5,$H365))),OR(Chercher!$Z$6="",ISNUMBER(SEARCH(Chercher!$Z$6,$H365)))),ROW(),"")))</f>
        <v/>
      </c>
      <c r="J365" t="s">
        <v>1278</v>
      </c>
    </row>
    <row r="366" spans="1:10" x14ac:dyDescent="0.25">
      <c r="A366" s="15" t="s">
        <v>1279</v>
      </c>
      <c r="B366" s="16" t="s">
        <v>51</v>
      </c>
      <c r="C366" s="17" t="s">
        <v>1280</v>
      </c>
      <c r="D366" s="17" t="s">
        <v>1257</v>
      </c>
      <c r="E366" s="17" t="s">
        <v>1053</v>
      </c>
      <c r="F366" s="16" t="s">
        <v>1</v>
      </c>
      <c r="G366" s="17" t="s">
        <v>1</v>
      </c>
      <c r="H366" t="s">
        <v>1281</v>
      </c>
      <c r="I366" t="str">
        <f>IF(Chercher!$Z$1="","",IF(Chercher!$Z$3,IF(LEFT($J366,LEN(Chercher!$Z$2))=Chercher!$Z$2,ROW(),""),IF(AND(ISNUMBER(SEARCH(Chercher!$Z$4,$H366)),OR(Chercher!$Z$5="",ISNUMBER(SEARCH(Chercher!$Z$5,$H366))),OR(Chercher!$Z$6="",ISNUMBER(SEARCH(Chercher!$Z$6,$H366)))),ROW(),"")))</f>
        <v/>
      </c>
      <c r="J366" t="s">
        <v>1282</v>
      </c>
    </row>
    <row r="367" spans="1:10" x14ac:dyDescent="0.25">
      <c r="A367" s="15" t="s">
        <v>1283</v>
      </c>
      <c r="B367" s="16" t="s">
        <v>51</v>
      </c>
      <c r="C367" s="17" t="s">
        <v>1155</v>
      </c>
      <c r="D367" s="17" t="s">
        <v>1257</v>
      </c>
      <c r="E367" s="17" t="s">
        <v>1053</v>
      </c>
      <c r="F367" s="16" t="s">
        <v>1</v>
      </c>
      <c r="G367" s="17" t="s">
        <v>1</v>
      </c>
      <c r="H367" t="s">
        <v>1156</v>
      </c>
      <c r="I367" t="str">
        <f>IF(Chercher!$Z$1="","",IF(Chercher!$Z$3,IF(LEFT($J367,LEN(Chercher!$Z$2))=Chercher!$Z$2,ROW(),""),IF(AND(ISNUMBER(SEARCH(Chercher!$Z$4,$H367)),OR(Chercher!$Z$5="",ISNUMBER(SEARCH(Chercher!$Z$5,$H367))),OR(Chercher!$Z$6="",ISNUMBER(SEARCH(Chercher!$Z$6,$H367)))),ROW(),"")))</f>
        <v/>
      </c>
      <c r="J367" t="s">
        <v>1284</v>
      </c>
    </row>
    <row r="368" spans="1:10" x14ac:dyDescent="0.25">
      <c r="A368" s="15" t="s">
        <v>1285</v>
      </c>
      <c r="B368" s="16" t="s">
        <v>40</v>
      </c>
      <c r="C368" s="17" t="s">
        <v>1286</v>
      </c>
      <c r="D368" s="17" t="s">
        <v>1257</v>
      </c>
      <c r="E368" s="17" t="s">
        <v>1053</v>
      </c>
      <c r="F368" s="16" t="s">
        <v>1</v>
      </c>
      <c r="G368" s="17" t="s">
        <v>1</v>
      </c>
      <c r="H368" t="s">
        <v>1287</v>
      </c>
      <c r="I368" t="str">
        <f>IF(Chercher!$Z$1="","",IF(Chercher!$Z$3,IF(LEFT($J368,LEN(Chercher!$Z$2))=Chercher!$Z$2,ROW(),""),IF(AND(ISNUMBER(SEARCH(Chercher!$Z$4,$H368)),OR(Chercher!$Z$5="",ISNUMBER(SEARCH(Chercher!$Z$5,$H368))),OR(Chercher!$Z$6="",ISNUMBER(SEARCH(Chercher!$Z$6,$H368)))),ROW(),"")))</f>
        <v/>
      </c>
      <c r="J368" t="s">
        <v>1288</v>
      </c>
    </row>
    <row r="369" spans="1:10" x14ac:dyDescent="0.25">
      <c r="A369" s="15" t="s">
        <v>1289</v>
      </c>
      <c r="B369" s="16" t="s">
        <v>40</v>
      </c>
      <c r="C369" s="17" t="s">
        <v>81</v>
      </c>
      <c r="D369" s="17" t="s">
        <v>1257</v>
      </c>
      <c r="E369" s="17" t="s">
        <v>1053</v>
      </c>
      <c r="F369" s="16" t="s">
        <v>1</v>
      </c>
      <c r="G369" s="17" t="s">
        <v>1</v>
      </c>
      <c r="H369" t="s">
        <v>82</v>
      </c>
      <c r="I369" t="str">
        <f>IF(Chercher!$Z$1="","",IF(Chercher!$Z$3,IF(LEFT($J369,LEN(Chercher!$Z$2))=Chercher!$Z$2,ROW(),""),IF(AND(ISNUMBER(SEARCH(Chercher!$Z$4,$H369)),OR(Chercher!$Z$5="",ISNUMBER(SEARCH(Chercher!$Z$5,$H369))),OR(Chercher!$Z$6="",ISNUMBER(SEARCH(Chercher!$Z$6,$H369)))),ROW(),"")))</f>
        <v/>
      </c>
      <c r="J369" t="s">
        <v>1290</v>
      </c>
    </row>
    <row r="370" spans="1:10" x14ac:dyDescent="0.25">
      <c r="A370" s="15" t="s">
        <v>1291</v>
      </c>
      <c r="B370" s="16" t="s">
        <v>40</v>
      </c>
      <c r="C370" s="17" t="s">
        <v>1256</v>
      </c>
      <c r="D370" s="17" t="s">
        <v>1292</v>
      </c>
      <c r="E370" s="17" t="s">
        <v>1053</v>
      </c>
      <c r="F370" s="16" t="s">
        <v>1</v>
      </c>
      <c r="G370" s="17" t="s">
        <v>1</v>
      </c>
      <c r="H370" t="s">
        <v>1256</v>
      </c>
      <c r="I370" t="str">
        <f>IF(Chercher!$Z$1="","",IF(Chercher!$Z$3,IF(LEFT($J370,LEN(Chercher!$Z$2))=Chercher!$Z$2,ROW(),""),IF(AND(ISNUMBER(SEARCH(Chercher!$Z$4,$H370)),OR(Chercher!$Z$5="",ISNUMBER(SEARCH(Chercher!$Z$5,$H370))),OR(Chercher!$Z$6="",ISNUMBER(SEARCH(Chercher!$Z$6,$H370)))),ROW(),"")))</f>
        <v/>
      </c>
      <c r="J370" t="s">
        <v>1293</v>
      </c>
    </row>
    <row r="371" spans="1:10" x14ac:dyDescent="0.25">
      <c r="A371" s="15" t="s">
        <v>1294</v>
      </c>
      <c r="B371" s="16" t="s">
        <v>51</v>
      </c>
      <c r="C371" s="17" t="s">
        <v>1268</v>
      </c>
      <c r="D371" s="17" t="s">
        <v>1292</v>
      </c>
      <c r="E371" s="17" t="s">
        <v>1053</v>
      </c>
      <c r="F371" s="16" t="s">
        <v>1</v>
      </c>
      <c r="G371" s="17" t="s">
        <v>1</v>
      </c>
      <c r="H371" t="s">
        <v>1269</v>
      </c>
      <c r="I371" t="str">
        <f>IF(Chercher!$Z$1="","",IF(Chercher!$Z$3,IF(LEFT($J371,LEN(Chercher!$Z$2))=Chercher!$Z$2,ROW(),""),IF(AND(ISNUMBER(SEARCH(Chercher!$Z$4,$H371)),OR(Chercher!$Z$5="",ISNUMBER(SEARCH(Chercher!$Z$5,$H371))),OR(Chercher!$Z$6="",ISNUMBER(SEARCH(Chercher!$Z$6,$H371)))),ROW(),"")))</f>
        <v/>
      </c>
      <c r="J371" t="s">
        <v>1295</v>
      </c>
    </row>
    <row r="372" spans="1:10" x14ac:dyDescent="0.25">
      <c r="A372" s="15" t="s">
        <v>1296</v>
      </c>
      <c r="B372" s="16" t="s">
        <v>40</v>
      </c>
      <c r="C372" s="17" t="s">
        <v>1272</v>
      </c>
      <c r="D372" s="17" t="s">
        <v>1292</v>
      </c>
      <c r="E372" s="17" t="s">
        <v>1053</v>
      </c>
      <c r="F372" s="16" t="s">
        <v>1</v>
      </c>
      <c r="G372" s="17" t="s">
        <v>1</v>
      </c>
      <c r="H372" t="s">
        <v>1273</v>
      </c>
      <c r="I372" t="str">
        <f>IF(Chercher!$Z$1="","",IF(Chercher!$Z$3,IF(LEFT($J372,LEN(Chercher!$Z$2))=Chercher!$Z$2,ROW(),""),IF(AND(ISNUMBER(SEARCH(Chercher!$Z$4,$H372)),OR(Chercher!$Z$5="",ISNUMBER(SEARCH(Chercher!$Z$5,$H372))),OR(Chercher!$Z$6="",ISNUMBER(SEARCH(Chercher!$Z$6,$H372)))),ROW(),"")))</f>
        <v/>
      </c>
      <c r="J372" t="s">
        <v>1297</v>
      </c>
    </row>
    <row r="373" spans="1:10" x14ac:dyDescent="0.25">
      <c r="A373" s="15" t="s">
        <v>1298</v>
      </c>
      <c r="B373" s="16" t="s">
        <v>51</v>
      </c>
      <c r="C373" s="17" t="s">
        <v>1276</v>
      </c>
      <c r="D373" s="17" t="s">
        <v>1292</v>
      </c>
      <c r="E373" s="17" t="s">
        <v>1053</v>
      </c>
      <c r="F373" s="16" t="s">
        <v>1</v>
      </c>
      <c r="G373" s="17" t="s">
        <v>1</v>
      </c>
      <c r="H373" t="s">
        <v>1277</v>
      </c>
      <c r="I373" t="str">
        <f>IF(Chercher!$Z$1="","",IF(Chercher!$Z$3,IF(LEFT($J373,LEN(Chercher!$Z$2))=Chercher!$Z$2,ROW(),""),IF(AND(ISNUMBER(SEARCH(Chercher!$Z$4,$H373)),OR(Chercher!$Z$5="",ISNUMBER(SEARCH(Chercher!$Z$5,$H373))),OR(Chercher!$Z$6="",ISNUMBER(SEARCH(Chercher!$Z$6,$H373)))),ROW(),"")))</f>
        <v/>
      </c>
      <c r="J373" t="s">
        <v>1299</v>
      </c>
    </row>
    <row r="374" spans="1:10" x14ac:dyDescent="0.25">
      <c r="A374" s="15" t="s">
        <v>1300</v>
      </c>
      <c r="B374" s="16" t="s">
        <v>51</v>
      </c>
      <c r="C374" s="17" t="s">
        <v>1280</v>
      </c>
      <c r="D374" s="17" t="s">
        <v>1292</v>
      </c>
      <c r="E374" s="17" t="s">
        <v>1053</v>
      </c>
      <c r="F374" s="16" t="s">
        <v>1</v>
      </c>
      <c r="G374" s="17" t="s">
        <v>1</v>
      </c>
      <c r="H374" t="s">
        <v>1281</v>
      </c>
      <c r="I374" t="str">
        <f>IF(Chercher!$Z$1="","",IF(Chercher!$Z$3,IF(LEFT($J374,LEN(Chercher!$Z$2))=Chercher!$Z$2,ROW(),""),IF(AND(ISNUMBER(SEARCH(Chercher!$Z$4,$H374)),OR(Chercher!$Z$5="",ISNUMBER(SEARCH(Chercher!$Z$5,$H374))),OR(Chercher!$Z$6="",ISNUMBER(SEARCH(Chercher!$Z$6,$H374)))),ROW(),"")))</f>
        <v/>
      </c>
      <c r="J374" t="s">
        <v>1301</v>
      </c>
    </row>
    <row r="375" spans="1:10" x14ac:dyDescent="0.25">
      <c r="A375" s="15" t="s">
        <v>1302</v>
      </c>
      <c r="B375" s="16" t="s">
        <v>51</v>
      </c>
      <c r="C375" s="17" t="s">
        <v>1155</v>
      </c>
      <c r="D375" s="17" t="s">
        <v>1292</v>
      </c>
      <c r="E375" s="17" t="s">
        <v>1053</v>
      </c>
      <c r="F375" s="16" t="s">
        <v>1</v>
      </c>
      <c r="G375" s="17" t="s">
        <v>1</v>
      </c>
      <c r="H375" t="s">
        <v>1156</v>
      </c>
      <c r="I375" t="str">
        <f>IF(Chercher!$Z$1="","",IF(Chercher!$Z$3,IF(LEFT($J375,LEN(Chercher!$Z$2))=Chercher!$Z$2,ROW(),""),IF(AND(ISNUMBER(SEARCH(Chercher!$Z$4,$H375)),OR(Chercher!$Z$5="",ISNUMBER(SEARCH(Chercher!$Z$5,$H375))),OR(Chercher!$Z$6="",ISNUMBER(SEARCH(Chercher!$Z$6,$H375)))),ROW(),"")))</f>
        <v/>
      </c>
      <c r="J375" t="s">
        <v>1303</v>
      </c>
    </row>
    <row r="376" spans="1:10" x14ac:dyDescent="0.25">
      <c r="A376" s="15" t="s">
        <v>1304</v>
      </c>
      <c r="B376" s="16" t="s">
        <v>40</v>
      </c>
      <c r="C376" s="17" t="s">
        <v>1305</v>
      </c>
      <c r="D376" s="17" t="s">
        <v>1292</v>
      </c>
      <c r="E376" s="17" t="s">
        <v>1053</v>
      </c>
      <c r="F376" s="16" t="s">
        <v>1</v>
      </c>
      <c r="G376" s="17" t="s">
        <v>1</v>
      </c>
      <c r="H376" t="s">
        <v>1306</v>
      </c>
      <c r="I376" t="str">
        <f>IF(Chercher!$Z$1="","",IF(Chercher!$Z$3,IF(LEFT($J376,LEN(Chercher!$Z$2))=Chercher!$Z$2,ROW(),""),IF(AND(ISNUMBER(SEARCH(Chercher!$Z$4,$H376)),OR(Chercher!$Z$5="",ISNUMBER(SEARCH(Chercher!$Z$5,$H376))),OR(Chercher!$Z$6="",ISNUMBER(SEARCH(Chercher!$Z$6,$H376)))),ROW(),"")))</f>
        <v/>
      </c>
      <c r="J376" t="s">
        <v>1307</v>
      </c>
    </row>
    <row r="377" spans="1:10" x14ac:dyDescent="0.25">
      <c r="A377" s="15" t="s">
        <v>1308</v>
      </c>
      <c r="B377" s="16" t="s">
        <v>51</v>
      </c>
      <c r="C377" s="17" t="s">
        <v>1309</v>
      </c>
      <c r="D377" s="17" t="s">
        <v>1292</v>
      </c>
      <c r="E377" s="17" t="s">
        <v>1053</v>
      </c>
      <c r="F377" s="16" t="s">
        <v>1</v>
      </c>
      <c r="G377" s="17" t="s">
        <v>1</v>
      </c>
      <c r="H377" t="s">
        <v>1310</v>
      </c>
      <c r="I377" t="str">
        <f>IF(Chercher!$Z$1="","",IF(Chercher!$Z$3,IF(LEFT($J377,LEN(Chercher!$Z$2))=Chercher!$Z$2,ROW(),""),IF(AND(ISNUMBER(SEARCH(Chercher!$Z$4,$H377)),OR(Chercher!$Z$5="",ISNUMBER(SEARCH(Chercher!$Z$5,$H377))),OR(Chercher!$Z$6="",ISNUMBER(SEARCH(Chercher!$Z$6,$H377)))),ROW(),"")))</f>
        <v/>
      </c>
      <c r="J377" t="s">
        <v>1311</v>
      </c>
    </row>
    <row r="378" spans="1:10" x14ac:dyDescent="0.25">
      <c r="A378" s="15" t="s">
        <v>1312</v>
      </c>
      <c r="B378" s="16" t="s">
        <v>40</v>
      </c>
      <c r="C378" s="17" t="s">
        <v>1313</v>
      </c>
      <c r="D378" s="17" t="s">
        <v>1292</v>
      </c>
      <c r="E378" s="17" t="s">
        <v>1053</v>
      </c>
      <c r="F378" s="16" t="s">
        <v>1</v>
      </c>
      <c r="G378" s="17" t="s">
        <v>1</v>
      </c>
      <c r="H378" t="s">
        <v>1314</v>
      </c>
      <c r="I378" t="str">
        <f>IF(Chercher!$Z$1="","",IF(Chercher!$Z$3,IF(LEFT($J378,LEN(Chercher!$Z$2))=Chercher!$Z$2,ROW(),""),IF(AND(ISNUMBER(SEARCH(Chercher!$Z$4,$H378)),OR(Chercher!$Z$5="",ISNUMBER(SEARCH(Chercher!$Z$5,$H378))),OR(Chercher!$Z$6="",ISNUMBER(SEARCH(Chercher!$Z$6,$H378)))),ROW(),"")))</f>
        <v/>
      </c>
      <c r="J378" t="s">
        <v>1315</v>
      </c>
    </row>
    <row r="379" spans="1:10" x14ac:dyDescent="0.25">
      <c r="A379" s="15" t="s">
        <v>1316</v>
      </c>
      <c r="B379" s="16" t="s">
        <v>40</v>
      </c>
      <c r="C379" s="17" t="s">
        <v>81</v>
      </c>
      <c r="D379" s="17" t="s">
        <v>1292</v>
      </c>
      <c r="E379" s="17" t="s">
        <v>1053</v>
      </c>
      <c r="F379" s="16" t="s">
        <v>1</v>
      </c>
      <c r="G379" s="17" t="s">
        <v>1</v>
      </c>
      <c r="H379" t="s">
        <v>82</v>
      </c>
      <c r="I379" t="str">
        <f>IF(Chercher!$Z$1="","",IF(Chercher!$Z$3,IF(LEFT($J379,LEN(Chercher!$Z$2))=Chercher!$Z$2,ROW(),""),IF(AND(ISNUMBER(SEARCH(Chercher!$Z$4,$H379)),OR(Chercher!$Z$5="",ISNUMBER(SEARCH(Chercher!$Z$5,$H379))),OR(Chercher!$Z$6="",ISNUMBER(SEARCH(Chercher!$Z$6,$H379)))),ROW(),"")))</f>
        <v/>
      </c>
      <c r="J379" t="s">
        <v>1317</v>
      </c>
    </row>
    <row r="380" spans="1:10" x14ac:dyDescent="0.25">
      <c r="A380" s="15" t="s">
        <v>1318</v>
      </c>
      <c r="B380" s="16" t="s">
        <v>40</v>
      </c>
      <c r="C380" s="17" t="s">
        <v>1256</v>
      </c>
      <c r="D380" s="17" t="s">
        <v>1319</v>
      </c>
      <c r="E380" s="17" t="s">
        <v>1053</v>
      </c>
      <c r="F380" s="16" t="s">
        <v>1</v>
      </c>
      <c r="G380" s="17" t="s">
        <v>1</v>
      </c>
      <c r="H380" t="s">
        <v>1256</v>
      </c>
      <c r="I380" t="str">
        <f>IF(Chercher!$Z$1="","",IF(Chercher!$Z$3,IF(LEFT($J380,LEN(Chercher!$Z$2))=Chercher!$Z$2,ROW(),""),IF(AND(ISNUMBER(SEARCH(Chercher!$Z$4,$H380)),OR(Chercher!$Z$5="",ISNUMBER(SEARCH(Chercher!$Z$5,$H380))),OR(Chercher!$Z$6="",ISNUMBER(SEARCH(Chercher!$Z$6,$H380)))),ROW(),"")))</f>
        <v/>
      </c>
      <c r="J380" t="s">
        <v>1320</v>
      </c>
    </row>
    <row r="381" spans="1:10" x14ac:dyDescent="0.25">
      <c r="A381" s="15" t="s">
        <v>1321</v>
      </c>
      <c r="B381" s="16" t="s">
        <v>40</v>
      </c>
      <c r="C381" s="17" t="s">
        <v>1260</v>
      </c>
      <c r="D381" s="17" t="s">
        <v>1319</v>
      </c>
      <c r="E381" s="17" t="s">
        <v>1053</v>
      </c>
      <c r="F381" s="16" t="s">
        <v>1</v>
      </c>
      <c r="G381" s="17" t="s">
        <v>1</v>
      </c>
      <c r="H381" t="s">
        <v>1261</v>
      </c>
      <c r="I381" t="str">
        <f>IF(Chercher!$Z$1="","",IF(Chercher!$Z$3,IF(LEFT($J381,LEN(Chercher!$Z$2))=Chercher!$Z$2,ROW(),""),IF(AND(ISNUMBER(SEARCH(Chercher!$Z$4,$H381)),OR(Chercher!$Z$5="",ISNUMBER(SEARCH(Chercher!$Z$5,$H381))),OR(Chercher!$Z$6="",ISNUMBER(SEARCH(Chercher!$Z$6,$H381)))),ROW(),"")))</f>
        <v/>
      </c>
      <c r="J381" t="s">
        <v>1322</v>
      </c>
    </row>
    <row r="382" spans="1:10" x14ac:dyDescent="0.25">
      <c r="A382" s="15" t="s">
        <v>1323</v>
      </c>
      <c r="B382" s="16" t="s">
        <v>51</v>
      </c>
      <c r="C382" s="17" t="s">
        <v>1268</v>
      </c>
      <c r="D382" s="17" t="s">
        <v>1319</v>
      </c>
      <c r="E382" s="17" t="s">
        <v>1053</v>
      </c>
      <c r="F382" s="16" t="s">
        <v>1</v>
      </c>
      <c r="G382" s="17" t="s">
        <v>1</v>
      </c>
      <c r="H382" t="s">
        <v>1269</v>
      </c>
      <c r="I382" t="str">
        <f>IF(Chercher!$Z$1="","",IF(Chercher!$Z$3,IF(LEFT($J382,LEN(Chercher!$Z$2))=Chercher!$Z$2,ROW(),""),IF(AND(ISNUMBER(SEARCH(Chercher!$Z$4,$H382)),OR(Chercher!$Z$5="",ISNUMBER(SEARCH(Chercher!$Z$5,$H382))),OR(Chercher!$Z$6="",ISNUMBER(SEARCH(Chercher!$Z$6,$H382)))),ROW(),"")))</f>
        <v/>
      </c>
      <c r="J382" t="s">
        <v>1324</v>
      </c>
    </row>
    <row r="383" spans="1:10" x14ac:dyDescent="0.25">
      <c r="A383" s="15" t="s">
        <v>1325</v>
      </c>
      <c r="B383" s="16" t="s">
        <v>40</v>
      </c>
      <c r="C383" s="17" t="s">
        <v>1272</v>
      </c>
      <c r="D383" s="17" t="s">
        <v>1319</v>
      </c>
      <c r="E383" s="17" t="s">
        <v>1053</v>
      </c>
      <c r="F383" s="16" t="s">
        <v>1</v>
      </c>
      <c r="G383" s="17" t="s">
        <v>1</v>
      </c>
      <c r="H383" t="s">
        <v>1273</v>
      </c>
      <c r="I383" t="str">
        <f>IF(Chercher!$Z$1="","",IF(Chercher!$Z$3,IF(LEFT($J383,LEN(Chercher!$Z$2))=Chercher!$Z$2,ROW(),""),IF(AND(ISNUMBER(SEARCH(Chercher!$Z$4,$H383)),OR(Chercher!$Z$5="",ISNUMBER(SEARCH(Chercher!$Z$5,$H383))),OR(Chercher!$Z$6="",ISNUMBER(SEARCH(Chercher!$Z$6,$H383)))),ROW(),"")))</f>
        <v/>
      </c>
      <c r="J383" t="s">
        <v>1326</v>
      </c>
    </row>
    <row r="384" spans="1:10" x14ac:dyDescent="0.25">
      <c r="A384" s="15" t="s">
        <v>1327</v>
      </c>
      <c r="B384" s="16" t="s">
        <v>51</v>
      </c>
      <c r="C384" s="17" t="s">
        <v>1276</v>
      </c>
      <c r="D384" s="17" t="s">
        <v>1319</v>
      </c>
      <c r="E384" s="17" t="s">
        <v>1053</v>
      </c>
      <c r="F384" s="16" t="s">
        <v>1</v>
      </c>
      <c r="G384" s="17" t="s">
        <v>1</v>
      </c>
      <c r="H384" t="s">
        <v>1277</v>
      </c>
      <c r="I384" t="str">
        <f>IF(Chercher!$Z$1="","",IF(Chercher!$Z$3,IF(LEFT($J384,LEN(Chercher!$Z$2))=Chercher!$Z$2,ROW(),""),IF(AND(ISNUMBER(SEARCH(Chercher!$Z$4,$H384)),OR(Chercher!$Z$5="",ISNUMBER(SEARCH(Chercher!$Z$5,$H384))),OR(Chercher!$Z$6="",ISNUMBER(SEARCH(Chercher!$Z$6,$H384)))),ROW(),"")))</f>
        <v/>
      </c>
      <c r="J384" t="s">
        <v>1328</v>
      </c>
    </row>
    <row r="385" spans="1:10" x14ac:dyDescent="0.25">
      <c r="A385" s="15" t="s">
        <v>1329</v>
      </c>
      <c r="B385" s="16" t="s">
        <v>51</v>
      </c>
      <c r="C385" s="17" t="s">
        <v>1280</v>
      </c>
      <c r="D385" s="17" t="s">
        <v>1319</v>
      </c>
      <c r="E385" s="17" t="s">
        <v>1053</v>
      </c>
      <c r="F385" s="16" t="s">
        <v>1</v>
      </c>
      <c r="G385" s="17" t="s">
        <v>1</v>
      </c>
      <c r="H385" t="s">
        <v>1281</v>
      </c>
      <c r="I385" t="str">
        <f>IF(Chercher!$Z$1="","",IF(Chercher!$Z$3,IF(LEFT($J385,LEN(Chercher!$Z$2))=Chercher!$Z$2,ROW(),""),IF(AND(ISNUMBER(SEARCH(Chercher!$Z$4,$H385)),OR(Chercher!$Z$5="",ISNUMBER(SEARCH(Chercher!$Z$5,$H385))),OR(Chercher!$Z$6="",ISNUMBER(SEARCH(Chercher!$Z$6,$H385)))),ROW(),"")))</f>
        <v/>
      </c>
      <c r="J385" t="s">
        <v>1330</v>
      </c>
    </row>
    <row r="386" spans="1:10" x14ac:dyDescent="0.25">
      <c r="A386" s="15" t="s">
        <v>1331</v>
      </c>
      <c r="B386" s="16" t="s">
        <v>51</v>
      </c>
      <c r="C386" s="17" t="s">
        <v>1155</v>
      </c>
      <c r="D386" s="17" t="s">
        <v>1319</v>
      </c>
      <c r="E386" s="17" t="s">
        <v>1053</v>
      </c>
      <c r="F386" s="16" t="s">
        <v>1</v>
      </c>
      <c r="G386" s="17" t="s">
        <v>1</v>
      </c>
      <c r="H386" t="s">
        <v>1156</v>
      </c>
      <c r="I386" t="str">
        <f>IF(Chercher!$Z$1="","",IF(Chercher!$Z$3,IF(LEFT($J386,LEN(Chercher!$Z$2))=Chercher!$Z$2,ROW(),""),IF(AND(ISNUMBER(SEARCH(Chercher!$Z$4,$H386)),OR(Chercher!$Z$5="",ISNUMBER(SEARCH(Chercher!$Z$5,$H386))),OR(Chercher!$Z$6="",ISNUMBER(SEARCH(Chercher!$Z$6,$H386)))),ROW(),"")))</f>
        <v/>
      </c>
      <c r="J386" t="s">
        <v>1332</v>
      </c>
    </row>
    <row r="387" spans="1:10" x14ac:dyDescent="0.25">
      <c r="A387" s="15" t="s">
        <v>1333</v>
      </c>
      <c r="B387" s="16" t="s">
        <v>40</v>
      </c>
      <c r="C387" s="17" t="s">
        <v>1334</v>
      </c>
      <c r="D387" s="17" t="s">
        <v>1319</v>
      </c>
      <c r="E387" s="17" t="s">
        <v>1053</v>
      </c>
      <c r="F387" s="16" t="s">
        <v>1</v>
      </c>
      <c r="G387" s="17" t="s">
        <v>1</v>
      </c>
      <c r="H387" t="s">
        <v>1335</v>
      </c>
      <c r="I387" t="str">
        <f>IF(Chercher!$Z$1="","",IF(Chercher!$Z$3,IF(LEFT($J387,LEN(Chercher!$Z$2))=Chercher!$Z$2,ROW(),""),IF(AND(ISNUMBER(SEARCH(Chercher!$Z$4,$H387)),OR(Chercher!$Z$5="",ISNUMBER(SEARCH(Chercher!$Z$5,$H387))),OR(Chercher!$Z$6="",ISNUMBER(SEARCH(Chercher!$Z$6,$H387)))),ROW(),"")))</f>
        <v/>
      </c>
      <c r="J387" t="s">
        <v>1336</v>
      </c>
    </row>
    <row r="388" spans="1:10" x14ac:dyDescent="0.25">
      <c r="A388" s="15" t="s">
        <v>1337</v>
      </c>
      <c r="B388" s="16" t="s">
        <v>40</v>
      </c>
      <c r="C388" s="17" t="s">
        <v>81</v>
      </c>
      <c r="D388" s="17" t="s">
        <v>1319</v>
      </c>
      <c r="E388" s="17" t="s">
        <v>1053</v>
      </c>
      <c r="F388" s="16" t="s">
        <v>1</v>
      </c>
      <c r="G388" s="17" t="s">
        <v>1</v>
      </c>
      <c r="H388" t="s">
        <v>82</v>
      </c>
      <c r="I388" t="str">
        <f>IF(Chercher!$Z$1="","",IF(Chercher!$Z$3,IF(LEFT($J388,LEN(Chercher!$Z$2))=Chercher!$Z$2,ROW(),""),IF(AND(ISNUMBER(SEARCH(Chercher!$Z$4,$H388)),OR(Chercher!$Z$5="",ISNUMBER(SEARCH(Chercher!$Z$5,$H388))),OR(Chercher!$Z$6="",ISNUMBER(SEARCH(Chercher!$Z$6,$H388)))),ROW(),"")))</f>
        <v/>
      </c>
      <c r="J388" t="s">
        <v>1338</v>
      </c>
    </row>
    <row r="389" spans="1:10" x14ac:dyDescent="0.25">
      <c r="A389" s="15" t="s">
        <v>1339</v>
      </c>
      <c r="B389" s="16" t="s">
        <v>40</v>
      </c>
      <c r="C389" s="17" t="s">
        <v>1256</v>
      </c>
      <c r="D389" s="17" t="s">
        <v>1340</v>
      </c>
      <c r="E389" s="17" t="s">
        <v>1053</v>
      </c>
      <c r="F389" s="16" t="s">
        <v>1</v>
      </c>
      <c r="G389" s="17" t="s">
        <v>1</v>
      </c>
      <c r="H389" t="s">
        <v>1256</v>
      </c>
      <c r="I389" t="str">
        <f>IF(Chercher!$Z$1="","",IF(Chercher!$Z$3,IF(LEFT($J389,LEN(Chercher!$Z$2))=Chercher!$Z$2,ROW(),""),IF(AND(ISNUMBER(SEARCH(Chercher!$Z$4,$H389)),OR(Chercher!$Z$5="",ISNUMBER(SEARCH(Chercher!$Z$5,$H389))),OR(Chercher!$Z$6="",ISNUMBER(SEARCH(Chercher!$Z$6,$H389)))),ROW(),"")))</f>
        <v/>
      </c>
      <c r="J389" t="s">
        <v>1341</v>
      </c>
    </row>
    <row r="390" spans="1:10" x14ac:dyDescent="0.25">
      <c r="A390" s="15" t="s">
        <v>1342</v>
      </c>
      <c r="B390" s="16" t="s">
        <v>40</v>
      </c>
      <c r="C390" s="17" t="s">
        <v>1260</v>
      </c>
      <c r="D390" s="17" t="s">
        <v>1340</v>
      </c>
      <c r="E390" s="17" t="s">
        <v>1053</v>
      </c>
      <c r="F390" s="16" t="s">
        <v>1</v>
      </c>
      <c r="G390" s="17" t="s">
        <v>1</v>
      </c>
      <c r="H390" t="s">
        <v>1261</v>
      </c>
      <c r="I390" t="str">
        <f>IF(Chercher!$Z$1="","",IF(Chercher!$Z$3,IF(LEFT($J390,LEN(Chercher!$Z$2))=Chercher!$Z$2,ROW(),""),IF(AND(ISNUMBER(SEARCH(Chercher!$Z$4,$H390)),OR(Chercher!$Z$5="",ISNUMBER(SEARCH(Chercher!$Z$5,$H390))),OR(Chercher!$Z$6="",ISNUMBER(SEARCH(Chercher!$Z$6,$H390)))),ROW(),"")))</f>
        <v/>
      </c>
      <c r="J390" t="s">
        <v>1343</v>
      </c>
    </row>
    <row r="391" spans="1:10" x14ac:dyDescent="0.25">
      <c r="A391" s="15" t="s">
        <v>1344</v>
      </c>
      <c r="B391" s="16" t="s">
        <v>40</v>
      </c>
      <c r="C391" s="17" t="s">
        <v>1276</v>
      </c>
      <c r="D391" s="17" t="s">
        <v>1340</v>
      </c>
      <c r="E391" s="17" t="s">
        <v>1053</v>
      </c>
      <c r="F391" s="16" t="s">
        <v>1</v>
      </c>
      <c r="G391" s="17" t="s">
        <v>1</v>
      </c>
      <c r="H391" t="s">
        <v>1277</v>
      </c>
      <c r="I391" t="str">
        <f>IF(Chercher!$Z$1="","",IF(Chercher!$Z$3,IF(LEFT($J391,LEN(Chercher!$Z$2))=Chercher!$Z$2,ROW(),""),IF(AND(ISNUMBER(SEARCH(Chercher!$Z$4,$H391)),OR(Chercher!$Z$5="",ISNUMBER(SEARCH(Chercher!$Z$5,$H391))),OR(Chercher!$Z$6="",ISNUMBER(SEARCH(Chercher!$Z$6,$H391)))),ROW(),"")))</f>
        <v/>
      </c>
      <c r="J391" t="s">
        <v>1345</v>
      </c>
    </row>
    <row r="392" spans="1:10" x14ac:dyDescent="0.25">
      <c r="A392" s="15" t="s">
        <v>1346</v>
      </c>
      <c r="B392" s="16" t="s">
        <v>40</v>
      </c>
      <c r="C392" s="17" t="s">
        <v>1272</v>
      </c>
      <c r="D392" s="17" t="s">
        <v>1340</v>
      </c>
      <c r="E392" s="17" t="s">
        <v>1053</v>
      </c>
      <c r="F392" s="16" t="s">
        <v>1</v>
      </c>
      <c r="G392" s="17" t="s">
        <v>1</v>
      </c>
      <c r="H392" t="s">
        <v>1273</v>
      </c>
      <c r="I392" t="str">
        <f>IF(Chercher!$Z$1="","",IF(Chercher!$Z$3,IF(LEFT($J392,LEN(Chercher!$Z$2))=Chercher!$Z$2,ROW(),""),IF(AND(ISNUMBER(SEARCH(Chercher!$Z$4,$H392)),OR(Chercher!$Z$5="",ISNUMBER(SEARCH(Chercher!$Z$5,$H392))),OR(Chercher!$Z$6="",ISNUMBER(SEARCH(Chercher!$Z$6,$H392)))),ROW(),"")))</f>
        <v/>
      </c>
      <c r="J392" t="s">
        <v>1347</v>
      </c>
    </row>
    <row r="393" spans="1:10" x14ac:dyDescent="0.25">
      <c r="A393" s="15" t="s">
        <v>1348</v>
      </c>
      <c r="B393" s="16" t="s">
        <v>40</v>
      </c>
      <c r="C393" s="17" t="s">
        <v>1280</v>
      </c>
      <c r="D393" s="17" t="s">
        <v>1340</v>
      </c>
      <c r="E393" s="17" t="s">
        <v>1053</v>
      </c>
      <c r="F393" s="16" t="s">
        <v>1</v>
      </c>
      <c r="G393" s="17" t="s">
        <v>1</v>
      </c>
      <c r="H393" t="s">
        <v>1281</v>
      </c>
      <c r="I393" t="str">
        <f>IF(Chercher!$Z$1="","",IF(Chercher!$Z$3,IF(LEFT($J393,LEN(Chercher!$Z$2))=Chercher!$Z$2,ROW(),""),IF(AND(ISNUMBER(SEARCH(Chercher!$Z$4,$H393)),OR(Chercher!$Z$5="",ISNUMBER(SEARCH(Chercher!$Z$5,$H393))),OR(Chercher!$Z$6="",ISNUMBER(SEARCH(Chercher!$Z$6,$H393)))),ROW(),"")))</f>
        <v/>
      </c>
      <c r="J393" t="s">
        <v>1349</v>
      </c>
    </row>
    <row r="394" spans="1:10" x14ac:dyDescent="0.25">
      <c r="A394" s="15" t="s">
        <v>1350</v>
      </c>
      <c r="B394" s="16" t="s">
        <v>51</v>
      </c>
      <c r="C394" s="17" t="s">
        <v>1155</v>
      </c>
      <c r="D394" s="17" t="s">
        <v>1340</v>
      </c>
      <c r="E394" s="17" t="s">
        <v>1053</v>
      </c>
      <c r="F394" s="16" t="s">
        <v>1</v>
      </c>
      <c r="G394" s="17" t="s">
        <v>1</v>
      </c>
      <c r="H394" t="s">
        <v>1156</v>
      </c>
      <c r="I394" t="str">
        <f>IF(Chercher!$Z$1="","",IF(Chercher!$Z$3,IF(LEFT($J394,LEN(Chercher!$Z$2))=Chercher!$Z$2,ROW(),""),IF(AND(ISNUMBER(SEARCH(Chercher!$Z$4,$H394)),OR(Chercher!$Z$5="",ISNUMBER(SEARCH(Chercher!$Z$5,$H394))),OR(Chercher!$Z$6="",ISNUMBER(SEARCH(Chercher!$Z$6,$H394)))),ROW(),"")))</f>
        <v/>
      </c>
      <c r="J394" t="s">
        <v>1351</v>
      </c>
    </row>
    <row r="395" spans="1:10" x14ac:dyDescent="0.25">
      <c r="A395" s="15" t="s">
        <v>1352</v>
      </c>
      <c r="B395" s="16" t="s">
        <v>40</v>
      </c>
      <c r="C395" s="17" t="s">
        <v>1353</v>
      </c>
      <c r="D395" s="17" t="s">
        <v>1340</v>
      </c>
      <c r="E395" s="17" t="s">
        <v>1053</v>
      </c>
      <c r="F395" s="16" t="s">
        <v>1</v>
      </c>
      <c r="G395" s="17" t="s">
        <v>1</v>
      </c>
      <c r="H395" t="s">
        <v>1354</v>
      </c>
      <c r="I395" t="str">
        <f>IF(Chercher!$Z$1="","",IF(Chercher!$Z$3,IF(LEFT($J395,LEN(Chercher!$Z$2))=Chercher!$Z$2,ROW(),""),IF(AND(ISNUMBER(SEARCH(Chercher!$Z$4,$H395)),OR(Chercher!$Z$5="",ISNUMBER(SEARCH(Chercher!$Z$5,$H395))),OR(Chercher!$Z$6="",ISNUMBER(SEARCH(Chercher!$Z$6,$H395)))),ROW(),"")))</f>
        <v/>
      </c>
      <c r="J395" t="s">
        <v>1355</v>
      </c>
    </row>
    <row r="396" spans="1:10" x14ac:dyDescent="0.25">
      <c r="A396" s="15" t="s">
        <v>1356</v>
      </c>
      <c r="B396" s="16" t="s">
        <v>40</v>
      </c>
      <c r="C396" s="17" t="s">
        <v>81</v>
      </c>
      <c r="D396" s="17" t="s">
        <v>1340</v>
      </c>
      <c r="E396" s="17" t="s">
        <v>1053</v>
      </c>
      <c r="F396" s="16" t="s">
        <v>1</v>
      </c>
      <c r="G396" s="17" t="s">
        <v>1</v>
      </c>
      <c r="H396" t="s">
        <v>82</v>
      </c>
      <c r="I396" t="str">
        <f>IF(Chercher!$Z$1="","",IF(Chercher!$Z$3,IF(LEFT($J396,LEN(Chercher!$Z$2))=Chercher!$Z$2,ROW(),""),IF(AND(ISNUMBER(SEARCH(Chercher!$Z$4,$H396)),OR(Chercher!$Z$5="",ISNUMBER(SEARCH(Chercher!$Z$5,$H396))),OR(Chercher!$Z$6="",ISNUMBER(SEARCH(Chercher!$Z$6,$H396)))),ROW(),"")))</f>
        <v/>
      </c>
      <c r="J396" t="s">
        <v>1357</v>
      </c>
    </row>
    <row r="397" spans="1:10" x14ac:dyDescent="0.25">
      <c r="A397" s="15" t="s">
        <v>1358</v>
      </c>
      <c r="B397" s="16" t="s">
        <v>40</v>
      </c>
      <c r="C397" s="17" t="s">
        <v>1359</v>
      </c>
      <c r="D397" s="17" t="s">
        <v>1360</v>
      </c>
      <c r="E397" s="17" t="s">
        <v>1053</v>
      </c>
      <c r="F397" s="16" t="s">
        <v>1</v>
      </c>
      <c r="G397" s="17" t="s">
        <v>1</v>
      </c>
      <c r="H397" t="s">
        <v>1361</v>
      </c>
      <c r="I397" t="str">
        <f>IF(Chercher!$Z$1="","",IF(Chercher!$Z$3,IF(LEFT($J397,LEN(Chercher!$Z$2))=Chercher!$Z$2,ROW(),""),IF(AND(ISNUMBER(SEARCH(Chercher!$Z$4,$H397)),OR(Chercher!$Z$5="",ISNUMBER(SEARCH(Chercher!$Z$5,$H397))),OR(Chercher!$Z$6="",ISNUMBER(SEARCH(Chercher!$Z$6,$H397)))),ROW(),"")))</f>
        <v/>
      </c>
      <c r="J397" t="s">
        <v>1362</v>
      </c>
    </row>
    <row r="398" spans="1:10" x14ac:dyDescent="0.25">
      <c r="A398" s="15" t="s">
        <v>1363</v>
      </c>
      <c r="B398" s="16" t="s">
        <v>51</v>
      </c>
      <c r="C398" s="17" t="s">
        <v>1364</v>
      </c>
      <c r="D398" s="17" t="s">
        <v>1360</v>
      </c>
      <c r="E398" s="17" t="s">
        <v>1053</v>
      </c>
      <c r="F398" s="16" t="s">
        <v>1</v>
      </c>
      <c r="G398" s="17" t="s">
        <v>1</v>
      </c>
      <c r="H398" t="s">
        <v>1365</v>
      </c>
      <c r="I398" t="str">
        <f>IF(Chercher!$Z$1="","",IF(Chercher!$Z$3,IF(LEFT($J398,LEN(Chercher!$Z$2))=Chercher!$Z$2,ROW(),""),IF(AND(ISNUMBER(SEARCH(Chercher!$Z$4,$H398)),OR(Chercher!$Z$5="",ISNUMBER(SEARCH(Chercher!$Z$5,$H398))),OR(Chercher!$Z$6="",ISNUMBER(SEARCH(Chercher!$Z$6,$H398)))),ROW(),"")))</f>
        <v/>
      </c>
      <c r="J398" t="s">
        <v>1366</v>
      </c>
    </row>
    <row r="399" spans="1:10" x14ac:dyDescent="0.25">
      <c r="A399" s="15" t="s">
        <v>1367</v>
      </c>
      <c r="B399" s="16" t="s">
        <v>40</v>
      </c>
      <c r="C399" s="17" t="s">
        <v>1368</v>
      </c>
      <c r="D399" s="17" t="s">
        <v>1360</v>
      </c>
      <c r="E399" s="17" t="s">
        <v>1053</v>
      </c>
      <c r="F399" s="16" t="s">
        <v>1</v>
      </c>
      <c r="G399" s="17" t="s">
        <v>1</v>
      </c>
      <c r="H399" t="s">
        <v>1368</v>
      </c>
      <c r="I399" t="str">
        <f>IF(Chercher!$Z$1="","",IF(Chercher!$Z$3,IF(LEFT($J399,LEN(Chercher!$Z$2))=Chercher!$Z$2,ROW(),""),IF(AND(ISNUMBER(SEARCH(Chercher!$Z$4,$H399)),OR(Chercher!$Z$5="",ISNUMBER(SEARCH(Chercher!$Z$5,$H399))),OR(Chercher!$Z$6="",ISNUMBER(SEARCH(Chercher!$Z$6,$H399)))),ROW(),"")))</f>
        <v/>
      </c>
      <c r="J399" t="s">
        <v>1369</v>
      </c>
    </row>
    <row r="400" spans="1:10" x14ac:dyDescent="0.25">
      <c r="A400" s="15" t="s">
        <v>1370</v>
      </c>
      <c r="B400" s="16" t="s">
        <v>51</v>
      </c>
      <c r="C400" s="17" t="s">
        <v>1309</v>
      </c>
      <c r="D400" s="17" t="s">
        <v>1360</v>
      </c>
      <c r="E400" s="17" t="s">
        <v>1053</v>
      </c>
      <c r="F400" s="16" t="s">
        <v>1</v>
      </c>
      <c r="G400" s="17" t="s">
        <v>1</v>
      </c>
      <c r="H400" t="s">
        <v>1310</v>
      </c>
      <c r="I400" t="str">
        <f>IF(Chercher!$Z$1="","",IF(Chercher!$Z$3,IF(LEFT($J400,LEN(Chercher!$Z$2))=Chercher!$Z$2,ROW(),""),IF(AND(ISNUMBER(SEARCH(Chercher!$Z$4,$H400)),OR(Chercher!$Z$5="",ISNUMBER(SEARCH(Chercher!$Z$5,$H400))),OR(Chercher!$Z$6="",ISNUMBER(SEARCH(Chercher!$Z$6,$H400)))),ROW(),"")))</f>
        <v/>
      </c>
      <c r="J400" t="s">
        <v>1371</v>
      </c>
    </row>
    <row r="401" spans="1:10" x14ac:dyDescent="0.25">
      <c r="A401" s="15" t="s">
        <v>1372</v>
      </c>
      <c r="B401" s="16" t="s">
        <v>40</v>
      </c>
      <c r="C401" s="17" t="s">
        <v>1373</v>
      </c>
      <c r="D401" s="17" t="s">
        <v>1360</v>
      </c>
      <c r="E401" s="17" t="s">
        <v>1053</v>
      </c>
      <c r="F401" s="16" t="s">
        <v>1</v>
      </c>
      <c r="G401" s="17" t="s">
        <v>1</v>
      </c>
      <c r="H401" t="s">
        <v>1374</v>
      </c>
      <c r="I401" t="str">
        <f>IF(Chercher!$Z$1="","",IF(Chercher!$Z$3,IF(LEFT($J401,LEN(Chercher!$Z$2))=Chercher!$Z$2,ROW(),""),IF(AND(ISNUMBER(SEARCH(Chercher!$Z$4,$H401)),OR(Chercher!$Z$5="",ISNUMBER(SEARCH(Chercher!$Z$5,$H401))),OR(Chercher!$Z$6="",ISNUMBER(SEARCH(Chercher!$Z$6,$H401)))),ROW(),"")))</f>
        <v/>
      </c>
      <c r="J401" t="s">
        <v>1375</v>
      </c>
    </row>
    <row r="402" spans="1:10" x14ac:dyDescent="0.25">
      <c r="A402" s="15" t="s">
        <v>1376</v>
      </c>
      <c r="B402" s="16" t="s">
        <v>51</v>
      </c>
      <c r="C402" s="17" t="s">
        <v>1204</v>
      </c>
      <c r="D402" s="17" t="s">
        <v>1360</v>
      </c>
      <c r="E402" s="17" t="s">
        <v>1053</v>
      </c>
      <c r="F402" s="16" t="s">
        <v>1</v>
      </c>
      <c r="G402" s="17" t="s">
        <v>1</v>
      </c>
      <c r="H402" t="s">
        <v>1205</v>
      </c>
      <c r="I402" t="str">
        <f>IF(Chercher!$Z$1="","",IF(Chercher!$Z$3,IF(LEFT($J402,LEN(Chercher!$Z$2))=Chercher!$Z$2,ROW(),""),IF(AND(ISNUMBER(SEARCH(Chercher!$Z$4,$H402)),OR(Chercher!$Z$5="",ISNUMBER(SEARCH(Chercher!$Z$5,$H402))),OR(Chercher!$Z$6="",ISNUMBER(SEARCH(Chercher!$Z$6,$H402)))),ROW(),"")))</f>
        <v/>
      </c>
      <c r="J402" t="s">
        <v>1377</v>
      </c>
    </row>
    <row r="403" spans="1:10" x14ac:dyDescent="0.25">
      <c r="A403" s="15" t="s">
        <v>1378</v>
      </c>
      <c r="B403" s="16" t="s">
        <v>40</v>
      </c>
      <c r="C403" s="17" t="s">
        <v>1379</v>
      </c>
      <c r="D403" s="17" t="s">
        <v>1360</v>
      </c>
      <c r="E403" s="17" t="s">
        <v>1053</v>
      </c>
      <c r="F403" s="16" t="s">
        <v>1</v>
      </c>
      <c r="G403" s="17" t="s">
        <v>1</v>
      </c>
      <c r="H403" t="s">
        <v>1380</v>
      </c>
      <c r="I403" t="str">
        <f>IF(Chercher!$Z$1="","",IF(Chercher!$Z$3,IF(LEFT($J403,LEN(Chercher!$Z$2))=Chercher!$Z$2,ROW(),""),IF(AND(ISNUMBER(SEARCH(Chercher!$Z$4,$H403)),OR(Chercher!$Z$5="",ISNUMBER(SEARCH(Chercher!$Z$5,$H403))),OR(Chercher!$Z$6="",ISNUMBER(SEARCH(Chercher!$Z$6,$H403)))),ROW(),"")))</f>
        <v/>
      </c>
      <c r="J403" t="s">
        <v>1381</v>
      </c>
    </row>
    <row r="404" spans="1:10" x14ac:dyDescent="0.25">
      <c r="A404" s="15" t="s">
        <v>1382</v>
      </c>
      <c r="B404" s="16" t="s">
        <v>40</v>
      </c>
      <c r="C404" s="17" t="s">
        <v>1177</v>
      </c>
      <c r="D404" s="17" t="s">
        <v>1360</v>
      </c>
      <c r="E404" s="17" t="s">
        <v>1053</v>
      </c>
      <c r="F404" s="16" t="s">
        <v>1</v>
      </c>
      <c r="G404" s="17" t="s">
        <v>1</v>
      </c>
      <c r="H404" t="s">
        <v>1179</v>
      </c>
      <c r="I404" t="str">
        <f>IF(Chercher!$Z$1="","",IF(Chercher!$Z$3,IF(LEFT($J404,LEN(Chercher!$Z$2))=Chercher!$Z$2,ROW(),""),IF(AND(ISNUMBER(SEARCH(Chercher!$Z$4,$H404)),OR(Chercher!$Z$5="",ISNUMBER(SEARCH(Chercher!$Z$5,$H404))),OR(Chercher!$Z$6="",ISNUMBER(SEARCH(Chercher!$Z$6,$H404)))),ROW(),"")))</f>
        <v/>
      </c>
      <c r="J404" t="s">
        <v>1383</v>
      </c>
    </row>
    <row r="405" spans="1:10" x14ac:dyDescent="0.25">
      <c r="A405" s="15" t="s">
        <v>1384</v>
      </c>
      <c r="B405" s="16" t="s">
        <v>51</v>
      </c>
      <c r="C405" s="17" t="s">
        <v>1212</v>
      </c>
      <c r="D405" s="17" t="s">
        <v>1360</v>
      </c>
      <c r="E405" s="17" t="s">
        <v>1053</v>
      </c>
      <c r="F405" s="16" t="s">
        <v>1</v>
      </c>
      <c r="G405" s="17" t="s">
        <v>1</v>
      </c>
      <c r="H405" t="s">
        <v>1213</v>
      </c>
      <c r="I405" t="str">
        <f>IF(Chercher!$Z$1="","",IF(Chercher!$Z$3,IF(LEFT($J405,LEN(Chercher!$Z$2))=Chercher!$Z$2,ROW(),""),IF(AND(ISNUMBER(SEARCH(Chercher!$Z$4,$H405)),OR(Chercher!$Z$5="",ISNUMBER(SEARCH(Chercher!$Z$5,$H405))),OR(Chercher!$Z$6="",ISNUMBER(SEARCH(Chercher!$Z$6,$H405)))),ROW(),"")))</f>
        <v/>
      </c>
      <c r="J405" t="s">
        <v>1385</v>
      </c>
    </row>
    <row r="406" spans="1:10" x14ac:dyDescent="0.25">
      <c r="A406" s="15" t="s">
        <v>1386</v>
      </c>
      <c r="B406" s="16" t="s">
        <v>40</v>
      </c>
      <c r="C406" s="17" t="s">
        <v>1387</v>
      </c>
      <c r="D406" s="17" t="s">
        <v>1360</v>
      </c>
      <c r="E406" s="17" t="s">
        <v>1053</v>
      </c>
      <c r="F406" s="16" t="s">
        <v>1</v>
      </c>
      <c r="G406" s="17" t="s">
        <v>1</v>
      </c>
      <c r="H406" t="s">
        <v>1388</v>
      </c>
      <c r="I406" t="str">
        <f>IF(Chercher!$Z$1="","",IF(Chercher!$Z$3,IF(LEFT($J406,LEN(Chercher!$Z$2))=Chercher!$Z$2,ROW(),""),IF(AND(ISNUMBER(SEARCH(Chercher!$Z$4,$H406)),OR(Chercher!$Z$5="",ISNUMBER(SEARCH(Chercher!$Z$5,$H406))),OR(Chercher!$Z$6="",ISNUMBER(SEARCH(Chercher!$Z$6,$H406)))),ROW(),"")))</f>
        <v/>
      </c>
      <c r="J406" t="s">
        <v>1389</v>
      </c>
    </row>
    <row r="407" spans="1:10" x14ac:dyDescent="0.25">
      <c r="A407" s="15" t="s">
        <v>1390</v>
      </c>
      <c r="B407" s="16" t="s">
        <v>51</v>
      </c>
      <c r="C407" s="17" t="s">
        <v>1163</v>
      </c>
      <c r="D407" s="17" t="s">
        <v>1360</v>
      </c>
      <c r="E407" s="17" t="s">
        <v>1053</v>
      </c>
      <c r="F407" s="16" t="s">
        <v>1</v>
      </c>
      <c r="G407" s="17" t="s">
        <v>1</v>
      </c>
      <c r="H407" t="s">
        <v>1164</v>
      </c>
      <c r="I407" t="str">
        <f>IF(Chercher!$Z$1="","",IF(Chercher!$Z$3,IF(LEFT($J407,LEN(Chercher!$Z$2))=Chercher!$Z$2,ROW(),""),IF(AND(ISNUMBER(SEARCH(Chercher!$Z$4,$H407)),OR(Chercher!$Z$5="",ISNUMBER(SEARCH(Chercher!$Z$5,$H407))),OR(Chercher!$Z$6="",ISNUMBER(SEARCH(Chercher!$Z$6,$H407)))),ROW(),"")))</f>
        <v/>
      </c>
      <c r="J407" t="s">
        <v>1391</v>
      </c>
    </row>
    <row r="408" spans="1:10" x14ac:dyDescent="0.25">
      <c r="A408" s="15" t="s">
        <v>1392</v>
      </c>
      <c r="B408" s="16" t="s">
        <v>40</v>
      </c>
      <c r="C408" s="17" t="s">
        <v>1393</v>
      </c>
      <c r="D408" s="17" t="s">
        <v>1360</v>
      </c>
      <c r="E408" s="17" t="s">
        <v>1053</v>
      </c>
      <c r="F408" s="16" t="s">
        <v>1</v>
      </c>
      <c r="G408" s="17" t="s">
        <v>1</v>
      </c>
      <c r="H408" t="s">
        <v>1394</v>
      </c>
      <c r="I408" t="str">
        <f>IF(Chercher!$Z$1="","",IF(Chercher!$Z$3,IF(LEFT($J408,LEN(Chercher!$Z$2))=Chercher!$Z$2,ROW(),""),IF(AND(ISNUMBER(SEARCH(Chercher!$Z$4,$H408)),OR(Chercher!$Z$5="",ISNUMBER(SEARCH(Chercher!$Z$5,$H408))),OR(Chercher!$Z$6="",ISNUMBER(SEARCH(Chercher!$Z$6,$H408)))),ROW(),"")))</f>
        <v/>
      </c>
      <c r="J408" t="s">
        <v>1395</v>
      </c>
    </row>
    <row r="409" spans="1:10" x14ac:dyDescent="0.25">
      <c r="A409" s="15" t="s">
        <v>1396</v>
      </c>
      <c r="B409" s="16" t="s">
        <v>51</v>
      </c>
      <c r="C409" s="17" t="s">
        <v>1155</v>
      </c>
      <c r="D409" s="17" t="s">
        <v>1360</v>
      </c>
      <c r="E409" s="17" t="s">
        <v>1053</v>
      </c>
      <c r="F409" s="16" t="s">
        <v>1</v>
      </c>
      <c r="G409" s="17" t="s">
        <v>1</v>
      </c>
      <c r="H409" t="s">
        <v>1156</v>
      </c>
      <c r="I409" t="str">
        <f>IF(Chercher!$Z$1="","",IF(Chercher!$Z$3,IF(LEFT($J409,LEN(Chercher!$Z$2))=Chercher!$Z$2,ROW(),""),IF(AND(ISNUMBER(SEARCH(Chercher!$Z$4,$H409)),OR(Chercher!$Z$5="",ISNUMBER(SEARCH(Chercher!$Z$5,$H409))),OR(Chercher!$Z$6="",ISNUMBER(SEARCH(Chercher!$Z$6,$H409)))),ROW(),"")))</f>
        <v/>
      </c>
      <c r="J409" t="s">
        <v>1397</v>
      </c>
    </row>
    <row r="410" spans="1:10" x14ac:dyDescent="0.25">
      <c r="A410" s="15" t="s">
        <v>1398</v>
      </c>
      <c r="B410" s="16" t="s">
        <v>40</v>
      </c>
      <c r="C410" s="17" t="s">
        <v>1399</v>
      </c>
      <c r="D410" s="17" t="s">
        <v>1360</v>
      </c>
      <c r="E410" s="17" t="s">
        <v>1053</v>
      </c>
      <c r="F410" s="16" t="s">
        <v>1</v>
      </c>
      <c r="G410" s="17" t="s">
        <v>1</v>
      </c>
      <c r="H410" t="s">
        <v>1400</v>
      </c>
      <c r="I410" t="str">
        <f>IF(Chercher!$Z$1="","",IF(Chercher!$Z$3,IF(LEFT($J410,LEN(Chercher!$Z$2))=Chercher!$Z$2,ROW(),""),IF(AND(ISNUMBER(SEARCH(Chercher!$Z$4,$H410)),OR(Chercher!$Z$5="",ISNUMBER(SEARCH(Chercher!$Z$5,$H410))),OR(Chercher!$Z$6="",ISNUMBER(SEARCH(Chercher!$Z$6,$H410)))),ROW(),"")))</f>
        <v/>
      </c>
      <c r="J410" t="s">
        <v>1401</v>
      </c>
    </row>
    <row r="411" spans="1:10" x14ac:dyDescent="0.25">
      <c r="A411" s="15" t="s">
        <v>1402</v>
      </c>
      <c r="B411" s="16" t="s">
        <v>51</v>
      </c>
      <c r="C411" s="17" t="s">
        <v>1403</v>
      </c>
      <c r="D411" s="17" t="s">
        <v>1360</v>
      </c>
      <c r="E411" s="17" t="s">
        <v>1053</v>
      </c>
      <c r="F411" s="16" t="s">
        <v>1404</v>
      </c>
      <c r="G411" s="17" t="s">
        <v>1</v>
      </c>
      <c r="H411" t="s">
        <v>1405</v>
      </c>
      <c r="I411" t="str">
        <f>IF(Chercher!$Z$1="","",IF(Chercher!$Z$3,IF(LEFT($J411,LEN(Chercher!$Z$2))=Chercher!$Z$2,ROW(),""),IF(AND(ISNUMBER(SEARCH(Chercher!$Z$4,$H411)),OR(Chercher!$Z$5="",ISNUMBER(SEARCH(Chercher!$Z$5,$H411))),OR(Chercher!$Z$6="",ISNUMBER(SEARCH(Chercher!$Z$6,$H411)))),ROW(),"")))</f>
        <v/>
      </c>
      <c r="J411" t="s">
        <v>1406</v>
      </c>
    </row>
    <row r="412" spans="1:10" x14ac:dyDescent="0.25">
      <c r="A412" s="15" t="s">
        <v>1407</v>
      </c>
      <c r="B412" s="16" t="s">
        <v>40</v>
      </c>
      <c r="C412" s="17" t="s">
        <v>1408</v>
      </c>
      <c r="D412" s="17" t="s">
        <v>1360</v>
      </c>
      <c r="E412" s="17" t="s">
        <v>1053</v>
      </c>
      <c r="F412" s="16" t="s">
        <v>1404</v>
      </c>
      <c r="G412" s="17" t="s">
        <v>1</v>
      </c>
      <c r="H412" t="s">
        <v>1409</v>
      </c>
      <c r="I412" t="str">
        <f>IF(Chercher!$Z$1="","",IF(Chercher!$Z$3,IF(LEFT($J412,LEN(Chercher!$Z$2))=Chercher!$Z$2,ROW(),""),IF(AND(ISNUMBER(SEARCH(Chercher!$Z$4,$H412)),OR(Chercher!$Z$5="",ISNUMBER(SEARCH(Chercher!$Z$5,$H412))),OR(Chercher!$Z$6="",ISNUMBER(SEARCH(Chercher!$Z$6,$H412)))),ROW(),"")))</f>
        <v/>
      </c>
      <c r="J412" t="s">
        <v>1410</v>
      </c>
    </row>
    <row r="413" spans="1:10" x14ac:dyDescent="0.25">
      <c r="A413" s="15" t="s">
        <v>1411</v>
      </c>
      <c r="B413" s="16" t="s">
        <v>51</v>
      </c>
      <c r="C413" s="17" t="s">
        <v>1412</v>
      </c>
      <c r="D413" s="17" t="s">
        <v>1360</v>
      </c>
      <c r="E413" s="17" t="s">
        <v>1053</v>
      </c>
      <c r="F413" s="16" t="s">
        <v>1404</v>
      </c>
      <c r="G413" s="17" t="s">
        <v>1</v>
      </c>
      <c r="H413" t="s">
        <v>1413</v>
      </c>
      <c r="I413" t="str">
        <f>IF(Chercher!$Z$1="","",IF(Chercher!$Z$3,IF(LEFT($J413,LEN(Chercher!$Z$2))=Chercher!$Z$2,ROW(),""),IF(AND(ISNUMBER(SEARCH(Chercher!$Z$4,$H413)),OR(Chercher!$Z$5="",ISNUMBER(SEARCH(Chercher!$Z$5,$H413))),OR(Chercher!$Z$6="",ISNUMBER(SEARCH(Chercher!$Z$6,$H413)))),ROW(),"")))</f>
        <v/>
      </c>
      <c r="J413" t="s">
        <v>1414</v>
      </c>
    </row>
    <row r="414" spans="1:10" x14ac:dyDescent="0.25">
      <c r="A414" s="15" t="s">
        <v>1415</v>
      </c>
      <c r="B414" s="16" t="s">
        <v>40</v>
      </c>
      <c r="C414" s="17" t="s">
        <v>1416</v>
      </c>
      <c r="D414" s="17" t="s">
        <v>1360</v>
      </c>
      <c r="E414" s="17" t="s">
        <v>1053</v>
      </c>
      <c r="F414" s="16" t="s">
        <v>1404</v>
      </c>
      <c r="G414" s="17" t="s">
        <v>1</v>
      </c>
      <c r="H414" t="s">
        <v>1417</v>
      </c>
      <c r="I414" t="str">
        <f>IF(Chercher!$Z$1="","",IF(Chercher!$Z$3,IF(LEFT($J414,LEN(Chercher!$Z$2))=Chercher!$Z$2,ROW(),""),IF(AND(ISNUMBER(SEARCH(Chercher!$Z$4,$H414)),OR(Chercher!$Z$5="",ISNUMBER(SEARCH(Chercher!$Z$5,$H414))),OR(Chercher!$Z$6="",ISNUMBER(SEARCH(Chercher!$Z$6,$H414)))),ROW(),"")))</f>
        <v/>
      </c>
      <c r="J414" t="s">
        <v>1418</v>
      </c>
    </row>
    <row r="415" spans="1:10" x14ac:dyDescent="0.25">
      <c r="A415" s="15" t="s">
        <v>1419</v>
      </c>
      <c r="B415" s="16" t="s">
        <v>51</v>
      </c>
      <c r="C415" s="17" t="s">
        <v>1420</v>
      </c>
      <c r="D415" s="17" t="s">
        <v>1360</v>
      </c>
      <c r="E415" s="17" t="s">
        <v>1053</v>
      </c>
      <c r="F415" s="16" t="s">
        <v>1404</v>
      </c>
      <c r="G415" s="17" t="s">
        <v>1</v>
      </c>
      <c r="H415" t="s">
        <v>1421</v>
      </c>
      <c r="I415" t="str">
        <f>IF(Chercher!$Z$1="","",IF(Chercher!$Z$3,IF(LEFT($J415,LEN(Chercher!$Z$2))=Chercher!$Z$2,ROW(),""),IF(AND(ISNUMBER(SEARCH(Chercher!$Z$4,$H415)),OR(Chercher!$Z$5="",ISNUMBER(SEARCH(Chercher!$Z$5,$H415))),OR(Chercher!$Z$6="",ISNUMBER(SEARCH(Chercher!$Z$6,$H415)))),ROW(),"")))</f>
        <v/>
      </c>
      <c r="J415" t="s">
        <v>1422</v>
      </c>
    </row>
    <row r="416" spans="1:10" x14ac:dyDescent="0.25">
      <c r="A416" s="15" t="s">
        <v>1423</v>
      </c>
      <c r="B416" s="16" t="s">
        <v>40</v>
      </c>
      <c r="C416" s="17" t="s">
        <v>1424</v>
      </c>
      <c r="D416" s="17" t="s">
        <v>1360</v>
      </c>
      <c r="E416" s="17" t="s">
        <v>1053</v>
      </c>
      <c r="F416" s="16" t="s">
        <v>1404</v>
      </c>
      <c r="G416" s="17" t="s">
        <v>1</v>
      </c>
      <c r="H416" t="s">
        <v>1425</v>
      </c>
      <c r="I416" t="str">
        <f>IF(Chercher!$Z$1="","",IF(Chercher!$Z$3,IF(LEFT($J416,LEN(Chercher!$Z$2))=Chercher!$Z$2,ROW(),""),IF(AND(ISNUMBER(SEARCH(Chercher!$Z$4,$H416)),OR(Chercher!$Z$5="",ISNUMBER(SEARCH(Chercher!$Z$5,$H416))),OR(Chercher!$Z$6="",ISNUMBER(SEARCH(Chercher!$Z$6,$H416)))),ROW(),"")))</f>
        <v/>
      </c>
      <c r="J416" t="s">
        <v>1426</v>
      </c>
    </row>
    <row r="417" spans="1:10" x14ac:dyDescent="0.25">
      <c r="A417" s="15" t="s">
        <v>1427</v>
      </c>
      <c r="B417" s="16" t="s">
        <v>40</v>
      </c>
      <c r="C417" s="17" t="s">
        <v>81</v>
      </c>
      <c r="D417" s="17" t="s">
        <v>1360</v>
      </c>
      <c r="E417" s="17" t="s">
        <v>1053</v>
      </c>
      <c r="F417" s="16" t="s">
        <v>1</v>
      </c>
      <c r="G417" s="17" t="s">
        <v>1</v>
      </c>
      <c r="H417" t="s">
        <v>82</v>
      </c>
      <c r="I417" t="str">
        <f>IF(Chercher!$Z$1="","",IF(Chercher!$Z$3,IF(LEFT($J417,LEN(Chercher!$Z$2))=Chercher!$Z$2,ROW(),""),IF(AND(ISNUMBER(SEARCH(Chercher!$Z$4,$H417)),OR(Chercher!$Z$5="",ISNUMBER(SEARCH(Chercher!$Z$5,$H417))),OR(Chercher!$Z$6="",ISNUMBER(SEARCH(Chercher!$Z$6,$H417)))),ROW(),"")))</f>
        <v/>
      </c>
      <c r="J417" t="s">
        <v>1428</v>
      </c>
    </row>
    <row r="418" spans="1:10" x14ac:dyDescent="0.25">
      <c r="A418" s="15" t="s">
        <v>1429</v>
      </c>
      <c r="B418" s="16" t="s">
        <v>40</v>
      </c>
      <c r="C418" s="17" t="s">
        <v>1430</v>
      </c>
      <c r="D418" s="17" t="s">
        <v>1431</v>
      </c>
      <c r="E418" s="17" t="s">
        <v>1053</v>
      </c>
      <c r="F418" s="16" t="s">
        <v>1</v>
      </c>
      <c r="G418" s="17" t="s">
        <v>1</v>
      </c>
      <c r="H418" t="s">
        <v>1430</v>
      </c>
      <c r="I418" t="str">
        <f>IF(Chercher!$Z$1="","",IF(Chercher!$Z$3,IF(LEFT($J418,LEN(Chercher!$Z$2))=Chercher!$Z$2,ROW(),""),IF(AND(ISNUMBER(SEARCH(Chercher!$Z$4,$H418)),OR(Chercher!$Z$5="",ISNUMBER(SEARCH(Chercher!$Z$5,$H418))),OR(Chercher!$Z$6="",ISNUMBER(SEARCH(Chercher!$Z$6,$H418)))),ROW(),"")))</f>
        <v/>
      </c>
      <c r="J418" t="s">
        <v>1432</v>
      </c>
    </row>
    <row r="419" spans="1:10" x14ac:dyDescent="0.25">
      <c r="A419" s="15" t="s">
        <v>1433</v>
      </c>
      <c r="B419" s="16" t="s">
        <v>51</v>
      </c>
      <c r="C419" s="17" t="s">
        <v>1434</v>
      </c>
      <c r="D419" s="17" t="s">
        <v>1431</v>
      </c>
      <c r="E419" s="17" t="s">
        <v>1053</v>
      </c>
      <c r="F419" s="16" t="s">
        <v>1</v>
      </c>
      <c r="G419" s="17" t="s">
        <v>1</v>
      </c>
      <c r="H419" t="s">
        <v>1435</v>
      </c>
      <c r="I419" t="str">
        <f>IF(Chercher!$Z$1="","",IF(Chercher!$Z$3,IF(LEFT($J419,LEN(Chercher!$Z$2))=Chercher!$Z$2,ROW(),""),IF(AND(ISNUMBER(SEARCH(Chercher!$Z$4,$H419)),OR(Chercher!$Z$5="",ISNUMBER(SEARCH(Chercher!$Z$5,$H419))),OR(Chercher!$Z$6="",ISNUMBER(SEARCH(Chercher!$Z$6,$H419)))),ROW(),"")))</f>
        <v/>
      </c>
      <c r="J419" t="s">
        <v>1436</v>
      </c>
    </row>
    <row r="420" spans="1:10" x14ac:dyDescent="0.25">
      <c r="A420" s="15" t="s">
        <v>1437</v>
      </c>
      <c r="B420" s="16" t="s">
        <v>40</v>
      </c>
      <c r="C420" s="17" t="s">
        <v>1438</v>
      </c>
      <c r="D420" s="17" t="s">
        <v>1431</v>
      </c>
      <c r="E420" s="17" t="s">
        <v>1053</v>
      </c>
      <c r="F420" s="16" t="s">
        <v>1</v>
      </c>
      <c r="G420" s="17" t="s">
        <v>1</v>
      </c>
      <c r="H420" t="s">
        <v>1439</v>
      </c>
      <c r="I420" t="str">
        <f>IF(Chercher!$Z$1="","",IF(Chercher!$Z$3,IF(LEFT($J420,LEN(Chercher!$Z$2))=Chercher!$Z$2,ROW(),""),IF(AND(ISNUMBER(SEARCH(Chercher!$Z$4,$H420)),OR(Chercher!$Z$5="",ISNUMBER(SEARCH(Chercher!$Z$5,$H420))),OR(Chercher!$Z$6="",ISNUMBER(SEARCH(Chercher!$Z$6,$H420)))),ROW(),"")))</f>
        <v/>
      </c>
      <c r="J420" t="s">
        <v>1440</v>
      </c>
    </row>
    <row r="421" spans="1:10" x14ac:dyDescent="0.25">
      <c r="A421" s="15" t="s">
        <v>1441</v>
      </c>
      <c r="B421" s="16" t="s">
        <v>51</v>
      </c>
      <c r="C421" s="17" t="s">
        <v>1442</v>
      </c>
      <c r="D421" s="17" t="s">
        <v>1431</v>
      </c>
      <c r="E421" s="17" t="s">
        <v>1053</v>
      </c>
      <c r="F421" s="16" t="s">
        <v>1</v>
      </c>
      <c r="G421" s="17" t="s">
        <v>1</v>
      </c>
      <c r="H421" t="s">
        <v>1443</v>
      </c>
      <c r="I421" t="str">
        <f>IF(Chercher!$Z$1="","",IF(Chercher!$Z$3,IF(LEFT($J421,LEN(Chercher!$Z$2))=Chercher!$Z$2,ROW(),""),IF(AND(ISNUMBER(SEARCH(Chercher!$Z$4,$H421)),OR(Chercher!$Z$5="",ISNUMBER(SEARCH(Chercher!$Z$5,$H421))),OR(Chercher!$Z$6="",ISNUMBER(SEARCH(Chercher!$Z$6,$H421)))),ROW(),"")))</f>
        <v/>
      </c>
      <c r="J421" t="s">
        <v>1444</v>
      </c>
    </row>
    <row r="422" spans="1:10" x14ac:dyDescent="0.25">
      <c r="A422" s="15" t="s">
        <v>1445</v>
      </c>
      <c r="B422" s="16" t="s">
        <v>40</v>
      </c>
      <c r="C422" s="17" t="s">
        <v>1446</v>
      </c>
      <c r="D422" s="17" t="s">
        <v>1431</v>
      </c>
      <c r="E422" s="17" t="s">
        <v>1053</v>
      </c>
      <c r="F422" s="16" t="s">
        <v>1</v>
      </c>
      <c r="G422" s="17" t="s">
        <v>1</v>
      </c>
      <c r="H422" t="s">
        <v>1447</v>
      </c>
      <c r="I422" t="str">
        <f>IF(Chercher!$Z$1="","",IF(Chercher!$Z$3,IF(LEFT($J422,LEN(Chercher!$Z$2))=Chercher!$Z$2,ROW(),""),IF(AND(ISNUMBER(SEARCH(Chercher!$Z$4,$H422)),OR(Chercher!$Z$5="",ISNUMBER(SEARCH(Chercher!$Z$5,$H422))),OR(Chercher!$Z$6="",ISNUMBER(SEARCH(Chercher!$Z$6,$H422)))),ROW(),"")))</f>
        <v/>
      </c>
      <c r="J422" t="s">
        <v>1448</v>
      </c>
    </row>
    <row r="423" spans="1:10" x14ac:dyDescent="0.25">
      <c r="A423" s="15" t="s">
        <v>1449</v>
      </c>
      <c r="B423" s="16" t="s">
        <v>51</v>
      </c>
      <c r="C423" s="17" t="s">
        <v>1212</v>
      </c>
      <c r="D423" s="17" t="s">
        <v>1431</v>
      </c>
      <c r="E423" s="17" t="s">
        <v>1053</v>
      </c>
      <c r="F423" s="16" t="s">
        <v>1</v>
      </c>
      <c r="G423" s="17" t="s">
        <v>1</v>
      </c>
      <c r="H423" t="s">
        <v>1213</v>
      </c>
      <c r="I423" t="str">
        <f>IF(Chercher!$Z$1="","",IF(Chercher!$Z$3,IF(LEFT($J423,LEN(Chercher!$Z$2))=Chercher!$Z$2,ROW(),""),IF(AND(ISNUMBER(SEARCH(Chercher!$Z$4,$H423)),OR(Chercher!$Z$5="",ISNUMBER(SEARCH(Chercher!$Z$5,$H423))),OR(Chercher!$Z$6="",ISNUMBER(SEARCH(Chercher!$Z$6,$H423)))),ROW(),"")))</f>
        <v/>
      </c>
      <c r="J423" t="s">
        <v>1450</v>
      </c>
    </row>
    <row r="424" spans="1:10" x14ac:dyDescent="0.25">
      <c r="A424" s="15" t="s">
        <v>1451</v>
      </c>
      <c r="B424" s="16" t="s">
        <v>40</v>
      </c>
      <c r="C424" s="17" t="s">
        <v>1452</v>
      </c>
      <c r="D424" s="17" t="s">
        <v>1431</v>
      </c>
      <c r="E424" s="17" t="s">
        <v>1053</v>
      </c>
      <c r="F424" s="16" t="s">
        <v>1</v>
      </c>
      <c r="G424" s="17" t="s">
        <v>1</v>
      </c>
      <c r="H424" t="s">
        <v>1453</v>
      </c>
      <c r="I424" t="str">
        <f>IF(Chercher!$Z$1="","",IF(Chercher!$Z$3,IF(LEFT($J424,LEN(Chercher!$Z$2))=Chercher!$Z$2,ROW(),""),IF(AND(ISNUMBER(SEARCH(Chercher!$Z$4,$H424)),OR(Chercher!$Z$5="",ISNUMBER(SEARCH(Chercher!$Z$5,$H424))),OR(Chercher!$Z$6="",ISNUMBER(SEARCH(Chercher!$Z$6,$H424)))),ROW(),"")))</f>
        <v/>
      </c>
      <c r="J424" t="s">
        <v>1454</v>
      </c>
    </row>
    <row r="425" spans="1:10" x14ac:dyDescent="0.25">
      <c r="A425" s="15" t="s">
        <v>1455</v>
      </c>
      <c r="B425" s="16" t="s">
        <v>51</v>
      </c>
      <c r="C425" s="17" t="s">
        <v>1456</v>
      </c>
      <c r="D425" s="17" t="s">
        <v>1431</v>
      </c>
      <c r="E425" s="17" t="s">
        <v>1053</v>
      </c>
      <c r="F425" s="16" t="s">
        <v>1</v>
      </c>
      <c r="G425" s="17" t="s">
        <v>1</v>
      </c>
      <c r="H425" t="s">
        <v>1456</v>
      </c>
      <c r="I425" t="str">
        <f>IF(Chercher!$Z$1="","",IF(Chercher!$Z$3,IF(LEFT($J425,LEN(Chercher!$Z$2))=Chercher!$Z$2,ROW(),""),IF(AND(ISNUMBER(SEARCH(Chercher!$Z$4,$H425)),OR(Chercher!$Z$5="",ISNUMBER(SEARCH(Chercher!$Z$5,$H425))),OR(Chercher!$Z$6="",ISNUMBER(SEARCH(Chercher!$Z$6,$H425)))),ROW(),"")))</f>
        <v/>
      </c>
      <c r="J425" t="s">
        <v>1457</v>
      </c>
    </row>
    <row r="426" spans="1:10" x14ac:dyDescent="0.25">
      <c r="A426" s="15" t="s">
        <v>1458</v>
      </c>
      <c r="B426" s="16" t="s">
        <v>40</v>
      </c>
      <c r="C426" s="17" t="s">
        <v>1459</v>
      </c>
      <c r="D426" s="17" t="s">
        <v>1431</v>
      </c>
      <c r="E426" s="17" t="s">
        <v>1053</v>
      </c>
      <c r="F426" s="16" t="s">
        <v>1</v>
      </c>
      <c r="G426" s="17" t="s">
        <v>1</v>
      </c>
      <c r="H426" t="s">
        <v>1460</v>
      </c>
      <c r="I426" t="str">
        <f>IF(Chercher!$Z$1="","",IF(Chercher!$Z$3,IF(LEFT($J426,LEN(Chercher!$Z$2))=Chercher!$Z$2,ROW(),""),IF(AND(ISNUMBER(SEARCH(Chercher!$Z$4,$H426)),OR(Chercher!$Z$5="",ISNUMBER(SEARCH(Chercher!$Z$5,$H426))),OR(Chercher!$Z$6="",ISNUMBER(SEARCH(Chercher!$Z$6,$H426)))),ROW(),"")))</f>
        <v/>
      </c>
      <c r="J426" t="s">
        <v>1461</v>
      </c>
    </row>
    <row r="427" spans="1:10" x14ac:dyDescent="0.25">
      <c r="A427" s="15" t="s">
        <v>1462</v>
      </c>
      <c r="B427" s="16" t="s">
        <v>51</v>
      </c>
      <c r="C427" s="17" t="s">
        <v>1463</v>
      </c>
      <c r="D427" s="17" t="s">
        <v>1431</v>
      </c>
      <c r="E427" s="17" t="s">
        <v>1053</v>
      </c>
      <c r="F427" s="16" t="s">
        <v>1</v>
      </c>
      <c r="G427" s="17" t="s">
        <v>1</v>
      </c>
      <c r="H427" t="s">
        <v>1464</v>
      </c>
      <c r="I427" t="str">
        <f>IF(Chercher!$Z$1="","",IF(Chercher!$Z$3,IF(LEFT($J427,LEN(Chercher!$Z$2))=Chercher!$Z$2,ROW(),""),IF(AND(ISNUMBER(SEARCH(Chercher!$Z$4,$H427)),OR(Chercher!$Z$5="",ISNUMBER(SEARCH(Chercher!$Z$5,$H427))),OR(Chercher!$Z$6="",ISNUMBER(SEARCH(Chercher!$Z$6,$H427)))),ROW(),"")))</f>
        <v/>
      </c>
      <c r="J427" t="s">
        <v>1465</v>
      </c>
    </row>
    <row r="428" spans="1:10" x14ac:dyDescent="0.25">
      <c r="A428" s="15" t="s">
        <v>1466</v>
      </c>
      <c r="B428" s="16" t="s">
        <v>40</v>
      </c>
      <c r="C428" s="17" t="s">
        <v>1467</v>
      </c>
      <c r="D428" s="17" t="s">
        <v>1431</v>
      </c>
      <c r="E428" s="17" t="s">
        <v>1053</v>
      </c>
      <c r="F428" s="16" t="s">
        <v>1</v>
      </c>
      <c r="G428" s="17" t="s">
        <v>1</v>
      </c>
      <c r="H428" t="s">
        <v>1468</v>
      </c>
      <c r="I428" t="str">
        <f>IF(Chercher!$Z$1="","",IF(Chercher!$Z$3,IF(LEFT($J428,LEN(Chercher!$Z$2))=Chercher!$Z$2,ROW(),""),IF(AND(ISNUMBER(SEARCH(Chercher!$Z$4,$H428)),OR(Chercher!$Z$5="",ISNUMBER(SEARCH(Chercher!$Z$5,$H428))),OR(Chercher!$Z$6="",ISNUMBER(SEARCH(Chercher!$Z$6,$H428)))),ROW(),"")))</f>
        <v/>
      </c>
      <c r="J428" t="s">
        <v>1469</v>
      </c>
    </row>
    <row r="429" spans="1:10" x14ac:dyDescent="0.25">
      <c r="A429" s="15" t="s">
        <v>1470</v>
      </c>
      <c r="B429" s="16" t="s">
        <v>51</v>
      </c>
      <c r="C429" s="17" t="s">
        <v>1471</v>
      </c>
      <c r="D429" s="17" t="s">
        <v>1431</v>
      </c>
      <c r="E429" s="17" t="s">
        <v>1053</v>
      </c>
      <c r="F429" s="16" t="s">
        <v>1</v>
      </c>
      <c r="G429" s="17" t="s">
        <v>1</v>
      </c>
      <c r="H429" t="s">
        <v>1472</v>
      </c>
      <c r="I429" t="str">
        <f>IF(Chercher!$Z$1="","",IF(Chercher!$Z$3,IF(LEFT($J429,LEN(Chercher!$Z$2))=Chercher!$Z$2,ROW(),""),IF(AND(ISNUMBER(SEARCH(Chercher!$Z$4,$H429)),OR(Chercher!$Z$5="",ISNUMBER(SEARCH(Chercher!$Z$5,$H429))),OR(Chercher!$Z$6="",ISNUMBER(SEARCH(Chercher!$Z$6,$H429)))),ROW(),"")))</f>
        <v/>
      </c>
      <c r="J429" t="s">
        <v>1473</v>
      </c>
    </row>
    <row r="430" spans="1:10" x14ac:dyDescent="0.25">
      <c r="A430" s="15" t="s">
        <v>1474</v>
      </c>
      <c r="B430" s="16" t="s">
        <v>40</v>
      </c>
      <c r="C430" s="17" t="s">
        <v>1475</v>
      </c>
      <c r="D430" s="17" t="s">
        <v>1431</v>
      </c>
      <c r="E430" s="17" t="s">
        <v>1053</v>
      </c>
      <c r="F430" s="16" t="s">
        <v>1</v>
      </c>
      <c r="G430" s="17" t="s">
        <v>1</v>
      </c>
      <c r="H430" t="s">
        <v>1476</v>
      </c>
      <c r="I430" t="str">
        <f>IF(Chercher!$Z$1="","",IF(Chercher!$Z$3,IF(LEFT($J430,LEN(Chercher!$Z$2))=Chercher!$Z$2,ROW(),""),IF(AND(ISNUMBER(SEARCH(Chercher!$Z$4,$H430)),OR(Chercher!$Z$5="",ISNUMBER(SEARCH(Chercher!$Z$5,$H430))),OR(Chercher!$Z$6="",ISNUMBER(SEARCH(Chercher!$Z$6,$H430)))),ROW(),"")))</f>
        <v/>
      </c>
      <c r="J430" t="s">
        <v>1477</v>
      </c>
    </row>
    <row r="431" spans="1:10" x14ac:dyDescent="0.25">
      <c r="A431" s="15" t="s">
        <v>1478</v>
      </c>
      <c r="B431" s="16" t="s">
        <v>40</v>
      </c>
      <c r="C431" s="17" t="s">
        <v>81</v>
      </c>
      <c r="D431" s="17" t="s">
        <v>1431</v>
      </c>
      <c r="E431" s="17" t="s">
        <v>1053</v>
      </c>
      <c r="F431" s="16" t="s">
        <v>1</v>
      </c>
      <c r="G431" s="17" t="s">
        <v>1</v>
      </c>
      <c r="H431" t="s">
        <v>82</v>
      </c>
      <c r="I431" t="str">
        <f>IF(Chercher!$Z$1="","",IF(Chercher!$Z$3,IF(LEFT($J431,LEN(Chercher!$Z$2))=Chercher!$Z$2,ROW(),""),IF(AND(ISNUMBER(SEARCH(Chercher!$Z$4,$H431)),OR(Chercher!$Z$5="",ISNUMBER(SEARCH(Chercher!$Z$5,$H431))),OR(Chercher!$Z$6="",ISNUMBER(SEARCH(Chercher!$Z$6,$H431)))),ROW(),"")))</f>
        <v/>
      </c>
      <c r="J431" t="s">
        <v>1479</v>
      </c>
    </row>
    <row r="432" spans="1:10" x14ac:dyDescent="0.25">
      <c r="A432" s="15" t="s">
        <v>1480</v>
      </c>
      <c r="B432" s="16" t="s">
        <v>40</v>
      </c>
      <c r="C432" s="17" t="s">
        <v>1430</v>
      </c>
      <c r="D432" s="17" t="s">
        <v>1481</v>
      </c>
      <c r="E432" s="17" t="s">
        <v>1053</v>
      </c>
      <c r="F432" s="16" t="s">
        <v>1</v>
      </c>
      <c r="G432" s="17" t="s">
        <v>1</v>
      </c>
      <c r="H432" t="s">
        <v>1430</v>
      </c>
      <c r="I432" t="str">
        <f>IF(Chercher!$Z$1="","",IF(Chercher!$Z$3,IF(LEFT($J432,LEN(Chercher!$Z$2))=Chercher!$Z$2,ROW(),""),IF(AND(ISNUMBER(SEARCH(Chercher!$Z$4,$H432)),OR(Chercher!$Z$5="",ISNUMBER(SEARCH(Chercher!$Z$5,$H432))),OR(Chercher!$Z$6="",ISNUMBER(SEARCH(Chercher!$Z$6,$H432)))),ROW(),"")))</f>
        <v/>
      </c>
      <c r="J432" t="s">
        <v>1482</v>
      </c>
    </row>
    <row r="433" spans="1:10" x14ac:dyDescent="0.25">
      <c r="A433" s="15" t="s">
        <v>1483</v>
      </c>
      <c r="B433" s="16" t="s">
        <v>51</v>
      </c>
      <c r="C433" s="17" t="s">
        <v>1434</v>
      </c>
      <c r="D433" s="17" t="s">
        <v>1481</v>
      </c>
      <c r="E433" s="17" t="s">
        <v>1053</v>
      </c>
      <c r="F433" s="16" t="s">
        <v>1</v>
      </c>
      <c r="G433" s="17" t="s">
        <v>1</v>
      </c>
      <c r="H433" t="s">
        <v>1435</v>
      </c>
      <c r="I433" t="str">
        <f>IF(Chercher!$Z$1="","",IF(Chercher!$Z$3,IF(LEFT($J433,LEN(Chercher!$Z$2))=Chercher!$Z$2,ROW(),""),IF(AND(ISNUMBER(SEARCH(Chercher!$Z$4,$H433)),OR(Chercher!$Z$5="",ISNUMBER(SEARCH(Chercher!$Z$5,$H433))),OR(Chercher!$Z$6="",ISNUMBER(SEARCH(Chercher!$Z$6,$H433)))),ROW(),"")))</f>
        <v/>
      </c>
      <c r="J433" t="s">
        <v>1484</v>
      </c>
    </row>
    <row r="434" spans="1:10" x14ac:dyDescent="0.25">
      <c r="A434" s="15" t="s">
        <v>1485</v>
      </c>
      <c r="B434" s="16" t="s">
        <v>40</v>
      </c>
      <c r="C434" s="17" t="s">
        <v>1486</v>
      </c>
      <c r="D434" s="17" t="s">
        <v>1481</v>
      </c>
      <c r="E434" s="17" t="s">
        <v>1053</v>
      </c>
      <c r="F434" s="16" t="s">
        <v>1</v>
      </c>
      <c r="G434" s="17" t="s">
        <v>1</v>
      </c>
      <c r="H434" t="s">
        <v>1487</v>
      </c>
      <c r="I434" t="str">
        <f>IF(Chercher!$Z$1="","",IF(Chercher!$Z$3,IF(LEFT($J434,LEN(Chercher!$Z$2))=Chercher!$Z$2,ROW(),""),IF(AND(ISNUMBER(SEARCH(Chercher!$Z$4,$H434)),OR(Chercher!$Z$5="",ISNUMBER(SEARCH(Chercher!$Z$5,$H434))),OR(Chercher!$Z$6="",ISNUMBER(SEARCH(Chercher!$Z$6,$H434)))),ROW(),"")))</f>
        <v/>
      </c>
      <c r="J434" t="s">
        <v>1488</v>
      </c>
    </row>
    <row r="435" spans="1:10" x14ac:dyDescent="0.25">
      <c r="A435" s="15" t="s">
        <v>1489</v>
      </c>
      <c r="B435" s="16" t="s">
        <v>51</v>
      </c>
      <c r="C435" s="17" t="s">
        <v>1442</v>
      </c>
      <c r="D435" s="17" t="s">
        <v>1481</v>
      </c>
      <c r="E435" s="17" t="s">
        <v>1053</v>
      </c>
      <c r="F435" s="16" t="s">
        <v>1</v>
      </c>
      <c r="G435" s="17" t="s">
        <v>1</v>
      </c>
      <c r="H435" t="s">
        <v>1443</v>
      </c>
      <c r="I435" t="str">
        <f>IF(Chercher!$Z$1="","",IF(Chercher!$Z$3,IF(LEFT($J435,LEN(Chercher!$Z$2))=Chercher!$Z$2,ROW(),""),IF(AND(ISNUMBER(SEARCH(Chercher!$Z$4,$H435)),OR(Chercher!$Z$5="",ISNUMBER(SEARCH(Chercher!$Z$5,$H435))),OR(Chercher!$Z$6="",ISNUMBER(SEARCH(Chercher!$Z$6,$H435)))),ROW(),"")))</f>
        <v/>
      </c>
      <c r="J435" t="s">
        <v>1490</v>
      </c>
    </row>
    <row r="436" spans="1:10" x14ac:dyDescent="0.25">
      <c r="A436" s="15" t="s">
        <v>1491</v>
      </c>
      <c r="B436" s="16" t="s">
        <v>40</v>
      </c>
      <c r="C436" s="17" t="s">
        <v>1492</v>
      </c>
      <c r="D436" s="17" t="s">
        <v>1481</v>
      </c>
      <c r="E436" s="17" t="s">
        <v>1053</v>
      </c>
      <c r="F436" s="16" t="s">
        <v>1</v>
      </c>
      <c r="G436" s="17" t="s">
        <v>1</v>
      </c>
      <c r="H436" t="s">
        <v>1493</v>
      </c>
      <c r="I436" t="str">
        <f>IF(Chercher!$Z$1="","",IF(Chercher!$Z$3,IF(LEFT($J436,LEN(Chercher!$Z$2))=Chercher!$Z$2,ROW(),""),IF(AND(ISNUMBER(SEARCH(Chercher!$Z$4,$H436)),OR(Chercher!$Z$5="",ISNUMBER(SEARCH(Chercher!$Z$5,$H436))),OR(Chercher!$Z$6="",ISNUMBER(SEARCH(Chercher!$Z$6,$H436)))),ROW(),"")))</f>
        <v/>
      </c>
      <c r="J436" t="s">
        <v>1494</v>
      </c>
    </row>
    <row r="437" spans="1:10" x14ac:dyDescent="0.25">
      <c r="A437" s="15" t="s">
        <v>1495</v>
      </c>
      <c r="B437" s="16" t="s">
        <v>51</v>
      </c>
      <c r="C437" s="17" t="s">
        <v>1212</v>
      </c>
      <c r="D437" s="17" t="s">
        <v>1481</v>
      </c>
      <c r="E437" s="17" t="s">
        <v>1053</v>
      </c>
      <c r="F437" s="16" t="s">
        <v>1</v>
      </c>
      <c r="G437" s="17" t="s">
        <v>1</v>
      </c>
      <c r="H437" t="s">
        <v>1213</v>
      </c>
      <c r="I437" t="str">
        <f>IF(Chercher!$Z$1="","",IF(Chercher!$Z$3,IF(LEFT($J437,LEN(Chercher!$Z$2))=Chercher!$Z$2,ROW(),""),IF(AND(ISNUMBER(SEARCH(Chercher!$Z$4,$H437)),OR(Chercher!$Z$5="",ISNUMBER(SEARCH(Chercher!$Z$5,$H437))),OR(Chercher!$Z$6="",ISNUMBER(SEARCH(Chercher!$Z$6,$H437)))),ROW(),"")))</f>
        <v/>
      </c>
      <c r="J437" t="s">
        <v>1496</v>
      </c>
    </row>
    <row r="438" spans="1:10" x14ac:dyDescent="0.25">
      <c r="A438" s="15" t="s">
        <v>1497</v>
      </c>
      <c r="B438" s="16" t="s">
        <v>40</v>
      </c>
      <c r="C438" s="17" t="s">
        <v>1498</v>
      </c>
      <c r="D438" s="17" t="s">
        <v>1481</v>
      </c>
      <c r="E438" s="17" t="s">
        <v>1053</v>
      </c>
      <c r="F438" s="16" t="s">
        <v>1</v>
      </c>
      <c r="G438" s="17" t="s">
        <v>1</v>
      </c>
      <c r="H438" t="s">
        <v>1499</v>
      </c>
      <c r="I438" t="str">
        <f>IF(Chercher!$Z$1="","",IF(Chercher!$Z$3,IF(LEFT($J438,LEN(Chercher!$Z$2))=Chercher!$Z$2,ROW(),""),IF(AND(ISNUMBER(SEARCH(Chercher!$Z$4,$H438)),OR(Chercher!$Z$5="",ISNUMBER(SEARCH(Chercher!$Z$5,$H438))),OR(Chercher!$Z$6="",ISNUMBER(SEARCH(Chercher!$Z$6,$H438)))),ROW(),"")))</f>
        <v/>
      </c>
      <c r="J438" t="s">
        <v>1500</v>
      </c>
    </row>
    <row r="439" spans="1:10" x14ac:dyDescent="0.25">
      <c r="A439" s="15" t="s">
        <v>1501</v>
      </c>
      <c r="B439" s="16" t="s">
        <v>51</v>
      </c>
      <c r="C439" s="17" t="s">
        <v>1456</v>
      </c>
      <c r="D439" s="17" t="s">
        <v>1481</v>
      </c>
      <c r="E439" s="17" t="s">
        <v>1053</v>
      </c>
      <c r="F439" s="16" t="s">
        <v>1</v>
      </c>
      <c r="G439" s="17" t="s">
        <v>1</v>
      </c>
      <c r="H439" t="s">
        <v>1456</v>
      </c>
      <c r="I439" t="str">
        <f>IF(Chercher!$Z$1="","",IF(Chercher!$Z$3,IF(LEFT($J439,LEN(Chercher!$Z$2))=Chercher!$Z$2,ROW(),""),IF(AND(ISNUMBER(SEARCH(Chercher!$Z$4,$H439)),OR(Chercher!$Z$5="",ISNUMBER(SEARCH(Chercher!$Z$5,$H439))),OR(Chercher!$Z$6="",ISNUMBER(SEARCH(Chercher!$Z$6,$H439)))),ROW(),"")))</f>
        <v/>
      </c>
      <c r="J439" t="s">
        <v>1502</v>
      </c>
    </row>
    <row r="440" spans="1:10" x14ac:dyDescent="0.25">
      <c r="A440" s="15" t="s">
        <v>1503</v>
      </c>
      <c r="B440" s="16" t="s">
        <v>40</v>
      </c>
      <c r="C440" s="17" t="s">
        <v>1504</v>
      </c>
      <c r="D440" s="17" t="s">
        <v>1481</v>
      </c>
      <c r="E440" s="17" t="s">
        <v>1053</v>
      </c>
      <c r="F440" s="16" t="s">
        <v>1</v>
      </c>
      <c r="G440" s="17" t="s">
        <v>1</v>
      </c>
      <c r="H440" t="s">
        <v>1505</v>
      </c>
      <c r="I440" t="str">
        <f>IF(Chercher!$Z$1="","",IF(Chercher!$Z$3,IF(LEFT($J440,LEN(Chercher!$Z$2))=Chercher!$Z$2,ROW(),""),IF(AND(ISNUMBER(SEARCH(Chercher!$Z$4,$H440)),OR(Chercher!$Z$5="",ISNUMBER(SEARCH(Chercher!$Z$5,$H440))),OR(Chercher!$Z$6="",ISNUMBER(SEARCH(Chercher!$Z$6,$H440)))),ROW(),"")))</f>
        <v/>
      </c>
      <c r="J440" t="s">
        <v>1506</v>
      </c>
    </row>
    <row r="441" spans="1:10" x14ac:dyDescent="0.25">
      <c r="A441" s="15" t="s">
        <v>1507</v>
      </c>
      <c r="B441" s="16" t="s">
        <v>51</v>
      </c>
      <c r="C441" s="17" t="s">
        <v>1463</v>
      </c>
      <c r="D441" s="17" t="s">
        <v>1481</v>
      </c>
      <c r="E441" s="17" t="s">
        <v>1053</v>
      </c>
      <c r="F441" s="16" t="s">
        <v>1</v>
      </c>
      <c r="G441" s="17" t="s">
        <v>1</v>
      </c>
      <c r="H441" t="s">
        <v>1464</v>
      </c>
      <c r="I441" t="str">
        <f>IF(Chercher!$Z$1="","",IF(Chercher!$Z$3,IF(LEFT($J441,LEN(Chercher!$Z$2))=Chercher!$Z$2,ROW(),""),IF(AND(ISNUMBER(SEARCH(Chercher!$Z$4,$H441)),OR(Chercher!$Z$5="",ISNUMBER(SEARCH(Chercher!$Z$5,$H441))),OR(Chercher!$Z$6="",ISNUMBER(SEARCH(Chercher!$Z$6,$H441)))),ROW(),"")))</f>
        <v/>
      </c>
      <c r="J441" t="s">
        <v>1508</v>
      </c>
    </row>
    <row r="442" spans="1:10" x14ac:dyDescent="0.25">
      <c r="A442" s="15" t="s">
        <v>1509</v>
      </c>
      <c r="B442" s="16" t="s">
        <v>40</v>
      </c>
      <c r="C442" s="17" t="s">
        <v>1510</v>
      </c>
      <c r="D442" s="17" t="s">
        <v>1481</v>
      </c>
      <c r="E442" s="17" t="s">
        <v>1053</v>
      </c>
      <c r="F442" s="16" t="s">
        <v>1</v>
      </c>
      <c r="G442" s="17" t="s">
        <v>1</v>
      </c>
      <c r="H442" t="s">
        <v>1511</v>
      </c>
      <c r="I442" t="str">
        <f>IF(Chercher!$Z$1="","",IF(Chercher!$Z$3,IF(LEFT($J442,LEN(Chercher!$Z$2))=Chercher!$Z$2,ROW(),""),IF(AND(ISNUMBER(SEARCH(Chercher!$Z$4,$H442)),OR(Chercher!$Z$5="",ISNUMBER(SEARCH(Chercher!$Z$5,$H442))),OR(Chercher!$Z$6="",ISNUMBER(SEARCH(Chercher!$Z$6,$H442)))),ROW(),"")))</f>
        <v/>
      </c>
      <c r="J442" t="s">
        <v>1512</v>
      </c>
    </row>
    <row r="443" spans="1:10" x14ac:dyDescent="0.25">
      <c r="A443" s="15" t="s">
        <v>1513</v>
      </c>
      <c r="B443" s="16" t="s">
        <v>51</v>
      </c>
      <c r="C443" s="17" t="s">
        <v>1471</v>
      </c>
      <c r="D443" s="17" t="s">
        <v>1481</v>
      </c>
      <c r="E443" s="17" t="s">
        <v>1053</v>
      </c>
      <c r="F443" s="16" t="s">
        <v>1</v>
      </c>
      <c r="G443" s="17" t="s">
        <v>1</v>
      </c>
      <c r="H443" t="s">
        <v>1472</v>
      </c>
      <c r="I443" t="str">
        <f>IF(Chercher!$Z$1="","",IF(Chercher!$Z$3,IF(LEFT($J443,LEN(Chercher!$Z$2))=Chercher!$Z$2,ROW(),""),IF(AND(ISNUMBER(SEARCH(Chercher!$Z$4,$H443)),OR(Chercher!$Z$5="",ISNUMBER(SEARCH(Chercher!$Z$5,$H443))),OR(Chercher!$Z$6="",ISNUMBER(SEARCH(Chercher!$Z$6,$H443)))),ROW(),"")))</f>
        <v/>
      </c>
      <c r="J443" t="s">
        <v>1514</v>
      </c>
    </row>
    <row r="444" spans="1:10" x14ac:dyDescent="0.25">
      <c r="A444" s="15" t="s">
        <v>1515</v>
      </c>
      <c r="B444" s="16" t="s">
        <v>40</v>
      </c>
      <c r="C444" s="17" t="s">
        <v>1516</v>
      </c>
      <c r="D444" s="17" t="s">
        <v>1481</v>
      </c>
      <c r="E444" s="17" t="s">
        <v>1053</v>
      </c>
      <c r="F444" s="16" t="s">
        <v>1</v>
      </c>
      <c r="G444" s="17" t="s">
        <v>1</v>
      </c>
      <c r="H444" t="s">
        <v>1517</v>
      </c>
      <c r="I444" t="str">
        <f>IF(Chercher!$Z$1="","",IF(Chercher!$Z$3,IF(LEFT($J444,LEN(Chercher!$Z$2))=Chercher!$Z$2,ROW(),""),IF(AND(ISNUMBER(SEARCH(Chercher!$Z$4,$H444)),OR(Chercher!$Z$5="",ISNUMBER(SEARCH(Chercher!$Z$5,$H444))),OR(Chercher!$Z$6="",ISNUMBER(SEARCH(Chercher!$Z$6,$H444)))),ROW(),"")))</f>
        <v/>
      </c>
      <c r="J444" t="s">
        <v>1518</v>
      </c>
    </row>
    <row r="445" spans="1:10" x14ac:dyDescent="0.25">
      <c r="A445" s="15" t="s">
        <v>1519</v>
      </c>
      <c r="B445" s="16" t="s">
        <v>40</v>
      </c>
      <c r="C445" s="17" t="s">
        <v>81</v>
      </c>
      <c r="D445" s="17" t="s">
        <v>1481</v>
      </c>
      <c r="E445" s="17" t="s">
        <v>1053</v>
      </c>
      <c r="F445" s="16" t="s">
        <v>1</v>
      </c>
      <c r="G445" s="17" t="s">
        <v>1</v>
      </c>
      <c r="H445" t="s">
        <v>82</v>
      </c>
      <c r="I445" t="str">
        <f>IF(Chercher!$Z$1="","",IF(Chercher!$Z$3,IF(LEFT($J445,LEN(Chercher!$Z$2))=Chercher!$Z$2,ROW(),""),IF(AND(ISNUMBER(SEARCH(Chercher!$Z$4,$H445)),OR(Chercher!$Z$5="",ISNUMBER(SEARCH(Chercher!$Z$5,$H445))),OR(Chercher!$Z$6="",ISNUMBER(SEARCH(Chercher!$Z$6,$H445)))),ROW(),"")))</f>
        <v/>
      </c>
      <c r="J445" t="s">
        <v>1520</v>
      </c>
    </row>
    <row r="446" spans="1:10" x14ac:dyDescent="0.25">
      <c r="A446" s="15" t="s">
        <v>1521</v>
      </c>
      <c r="B446" s="16" t="s">
        <v>40</v>
      </c>
      <c r="C446" s="17" t="s">
        <v>1522</v>
      </c>
      <c r="D446" s="17" t="s">
        <v>1523</v>
      </c>
      <c r="E446" s="17" t="s">
        <v>1053</v>
      </c>
      <c r="F446" s="16" t="s">
        <v>1</v>
      </c>
      <c r="G446" s="17" t="s">
        <v>1</v>
      </c>
      <c r="H446" t="s">
        <v>1524</v>
      </c>
      <c r="I446" t="str">
        <f>IF(Chercher!$Z$1="","",IF(Chercher!$Z$3,IF(LEFT($J446,LEN(Chercher!$Z$2))=Chercher!$Z$2,ROW(),""),IF(AND(ISNUMBER(SEARCH(Chercher!$Z$4,$H446)),OR(Chercher!$Z$5="",ISNUMBER(SEARCH(Chercher!$Z$5,$H446))),OR(Chercher!$Z$6="",ISNUMBER(SEARCH(Chercher!$Z$6,$H446)))),ROW(),"")))</f>
        <v/>
      </c>
      <c r="J446" t="s">
        <v>1525</v>
      </c>
    </row>
    <row r="447" spans="1:10" x14ac:dyDescent="0.25">
      <c r="A447" s="15" t="s">
        <v>1526</v>
      </c>
      <c r="B447" s="16" t="s">
        <v>40</v>
      </c>
      <c r="C447" s="17" t="s">
        <v>1359</v>
      </c>
      <c r="D447" s="17" t="s">
        <v>1523</v>
      </c>
      <c r="E447" s="17" t="s">
        <v>1053</v>
      </c>
      <c r="F447" s="16" t="s">
        <v>1</v>
      </c>
      <c r="G447" s="17" t="s">
        <v>1</v>
      </c>
      <c r="H447" t="s">
        <v>1361</v>
      </c>
      <c r="I447" t="str">
        <f>IF(Chercher!$Z$1="","",IF(Chercher!$Z$3,IF(LEFT($J447,LEN(Chercher!$Z$2))=Chercher!$Z$2,ROW(),""),IF(AND(ISNUMBER(SEARCH(Chercher!$Z$4,$H447)),OR(Chercher!$Z$5="",ISNUMBER(SEARCH(Chercher!$Z$5,$H447))),OR(Chercher!$Z$6="",ISNUMBER(SEARCH(Chercher!$Z$6,$H447)))),ROW(),"")))</f>
        <v/>
      </c>
      <c r="J447" t="s">
        <v>1527</v>
      </c>
    </row>
    <row r="448" spans="1:10" x14ac:dyDescent="0.25">
      <c r="A448" s="15" t="s">
        <v>1528</v>
      </c>
      <c r="B448" s="16" t="s">
        <v>51</v>
      </c>
      <c r="C448" s="17" t="s">
        <v>1529</v>
      </c>
      <c r="D448" s="17" t="s">
        <v>1523</v>
      </c>
      <c r="E448" s="17" t="s">
        <v>1053</v>
      </c>
      <c r="F448" s="16" t="s">
        <v>1</v>
      </c>
      <c r="G448" s="17" t="s">
        <v>1</v>
      </c>
      <c r="H448" t="s">
        <v>1530</v>
      </c>
      <c r="I448" t="str">
        <f>IF(Chercher!$Z$1="","",IF(Chercher!$Z$3,IF(LEFT($J448,LEN(Chercher!$Z$2))=Chercher!$Z$2,ROW(),""),IF(AND(ISNUMBER(SEARCH(Chercher!$Z$4,$H448)),OR(Chercher!$Z$5="",ISNUMBER(SEARCH(Chercher!$Z$5,$H448))),OR(Chercher!$Z$6="",ISNUMBER(SEARCH(Chercher!$Z$6,$H448)))),ROW(),"")))</f>
        <v/>
      </c>
      <c r="J448" t="s">
        <v>1531</v>
      </c>
    </row>
    <row r="449" spans="1:10" x14ac:dyDescent="0.25">
      <c r="A449" s="15" t="s">
        <v>1532</v>
      </c>
      <c r="B449" s="16" t="s">
        <v>40</v>
      </c>
      <c r="C449" s="17" t="s">
        <v>1533</v>
      </c>
      <c r="D449" s="17" t="s">
        <v>1523</v>
      </c>
      <c r="E449" s="17" t="s">
        <v>1053</v>
      </c>
      <c r="F449" s="16" t="s">
        <v>1</v>
      </c>
      <c r="G449" s="17" t="s">
        <v>1</v>
      </c>
      <c r="H449" t="s">
        <v>1534</v>
      </c>
      <c r="I449" t="str">
        <f>IF(Chercher!$Z$1="","",IF(Chercher!$Z$3,IF(LEFT($J449,LEN(Chercher!$Z$2))=Chercher!$Z$2,ROW(),""),IF(AND(ISNUMBER(SEARCH(Chercher!$Z$4,$H449)),OR(Chercher!$Z$5="",ISNUMBER(SEARCH(Chercher!$Z$5,$H449))),OR(Chercher!$Z$6="",ISNUMBER(SEARCH(Chercher!$Z$6,$H449)))),ROW(),"")))</f>
        <v/>
      </c>
      <c r="J449" t="s">
        <v>1535</v>
      </c>
    </row>
    <row r="450" spans="1:10" x14ac:dyDescent="0.25">
      <c r="A450" s="15" t="s">
        <v>1536</v>
      </c>
      <c r="B450" s="16" t="s">
        <v>51</v>
      </c>
      <c r="C450" s="17" t="s">
        <v>1537</v>
      </c>
      <c r="D450" s="17" t="s">
        <v>1523</v>
      </c>
      <c r="E450" s="17" t="s">
        <v>1053</v>
      </c>
      <c r="F450" s="16" t="s">
        <v>1</v>
      </c>
      <c r="G450" s="17" t="s">
        <v>1</v>
      </c>
      <c r="H450" t="s">
        <v>1538</v>
      </c>
      <c r="I450" t="str">
        <f>IF(Chercher!$Z$1="","",IF(Chercher!$Z$3,IF(LEFT($J450,LEN(Chercher!$Z$2))=Chercher!$Z$2,ROW(),""),IF(AND(ISNUMBER(SEARCH(Chercher!$Z$4,$H450)),OR(Chercher!$Z$5="",ISNUMBER(SEARCH(Chercher!$Z$5,$H450))),OR(Chercher!$Z$6="",ISNUMBER(SEARCH(Chercher!$Z$6,$H450)))),ROW(),"")))</f>
        <v/>
      </c>
      <c r="J450" t="s">
        <v>1539</v>
      </c>
    </row>
    <row r="451" spans="1:10" x14ac:dyDescent="0.25">
      <c r="A451" s="15" t="s">
        <v>1540</v>
      </c>
      <c r="B451" s="16" t="s">
        <v>40</v>
      </c>
      <c r="C451" s="17" t="s">
        <v>1541</v>
      </c>
      <c r="D451" s="17" t="s">
        <v>1523</v>
      </c>
      <c r="E451" s="17" t="s">
        <v>1053</v>
      </c>
      <c r="F451" s="16" t="s">
        <v>1</v>
      </c>
      <c r="G451" s="17" t="s">
        <v>1</v>
      </c>
      <c r="H451" t="s">
        <v>1542</v>
      </c>
      <c r="I451" t="str">
        <f>IF(Chercher!$Z$1="","",IF(Chercher!$Z$3,IF(LEFT($J451,LEN(Chercher!$Z$2))=Chercher!$Z$2,ROW(),""),IF(AND(ISNUMBER(SEARCH(Chercher!$Z$4,$H451)),OR(Chercher!$Z$5="",ISNUMBER(SEARCH(Chercher!$Z$5,$H451))),OR(Chercher!$Z$6="",ISNUMBER(SEARCH(Chercher!$Z$6,$H451)))),ROW(),"")))</f>
        <v/>
      </c>
      <c r="J451" t="s">
        <v>1543</v>
      </c>
    </row>
    <row r="452" spans="1:10" x14ac:dyDescent="0.25">
      <c r="A452" s="15" t="s">
        <v>1544</v>
      </c>
      <c r="B452" s="16" t="s">
        <v>51</v>
      </c>
      <c r="C452" s="17" t="s">
        <v>1545</v>
      </c>
      <c r="D452" s="17" t="s">
        <v>1523</v>
      </c>
      <c r="E452" s="17" t="s">
        <v>1053</v>
      </c>
      <c r="F452" s="16" t="s">
        <v>1</v>
      </c>
      <c r="G452" s="17" t="s">
        <v>1</v>
      </c>
      <c r="H452" t="s">
        <v>1545</v>
      </c>
      <c r="I452" t="str">
        <f>IF(Chercher!$Z$1="","",IF(Chercher!$Z$3,IF(LEFT($J452,LEN(Chercher!$Z$2))=Chercher!$Z$2,ROW(),""),IF(AND(ISNUMBER(SEARCH(Chercher!$Z$4,$H452)),OR(Chercher!$Z$5="",ISNUMBER(SEARCH(Chercher!$Z$5,$H452))),OR(Chercher!$Z$6="",ISNUMBER(SEARCH(Chercher!$Z$6,$H452)))),ROW(),"")))</f>
        <v/>
      </c>
      <c r="J452" t="s">
        <v>1546</v>
      </c>
    </row>
    <row r="453" spans="1:10" x14ac:dyDescent="0.25">
      <c r="A453" s="15" t="s">
        <v>1547</v>
      </c>
      <c r="B453" s="16" t="s">
        <v>40</v>
      </c>
      <c r="C453" s="17" t="s">
        <v>1548</v>
      </c>
      <c r="D453" s="17" t="s">
        <v>1523</v>
      </c>
      <c r="E453" s="17" t="s">
        <v>1053</v>
      </c>
      <c r="F453" s="16" t="s">
        <v>1</v>
      </c>
      <c r="G453" s="17" t="s">
        <v>1</v>
      </c>
      <c r="H453" t="s">
        <v>1549</v>
      </c>
      <c r="I453" t="str">
        <f>IF(Chercher!$Z$1="","",IF(Chercher!$Z$3,IF(LEFT($J453,LEN(Chercher!$Z$2))=Chercher!$Z$2,ROW(),""),IF(AND(ISNUMBER(SEARCH(Chercher!$Z$4,$H453)),OR(Chercher!$Z$5="",ISNUMBER(SEARCH(Chercher!$Z$5,$H453))),OR(Chercher!$Z$6="",ISNUMBER(SEARCH(Chercher!$Z$6,$H453)))),ROW(),"")))</f>
        <v/>
      </c>
      <c r="J453" t="s">
        <v>1550</v>
      </c>
    </row>
    <row r="454" spans="1:10" x14ac:dyDescent="0.25">
      <c r="A454" s="15" t="s">
        <v>1551</v>
      </c>
      <c r="B454" s="16" t="s">
        <v>51</v>
      </c>
      <c r="C454" s="17" t="s">
        <v>1144</v>
      </c>
      <c r="D454" s="17" t="s">
        <v>1523</v>
      </c>
      <c r="E454" s="17" t="s">
        <v>1053</v>
      </c>
      <c r="F454" s="16" t="s">
        <v>1</v>
      </c>
      <c r="G454" s="17" t="s">
        <v>1</v>
      </c>
      <c r="H454" t="s">
        <v>1145</v>
      </c>
      <c r="I454" t="str">
        <f>IF(Chercher!$Z$1="","",IF(Chercher!$Z$3,IF(LEFT($J454,LEN(Chercher!$Z$2))=Chercher!$Z$2,ROW(),""),IF(AND(ISNUMBER(SEARCH(Chercher!$Z$4,$H454)),OR(Chercher!$Z$5="",ISNUMBER(SEARCH(Chercher!$Z$5,$H454))),OR(Chercher!$Z$6="",ISNUMBER(SEARCH(Chercher!$Z$6,$H454)))),ROW(),"")))</f>
        <v/>
      </c>
      <c r="J454" t="s">
        <v>1552</v>
      </c>
    </row>
    <row r="455" spans="1:10" x14ac:dyDescent="0.25">
      <c r="A455" s="15" t="s">
        <v>1553</v>
      </c>
      <c r="B455" s="16" t="s">
        <v>40</v>
      </c>
      <c r="C455" s="17" t="s">
        <v>1554</v>
      </c>
      <c r="D455" s="17" t="s">
        <v>1523</v>
      </c>
      <c r="E455" s="17" t="s">
        <v>1053</v>
      </c>
      <c r="F455" s="16" t="s">
        <v>1</v>
      </c>
      <c r="G455" s="17" t="s">
        <v>1</v>
      </c>
      <c r="H455" t="s">
        <v>1555</v>
      </c>
      <c r="I455" t="str">
        <f>IF(Chercher!$Z$1="","",IF(Chercher!$Z$3,IF(LEFT($J455,LEN(Chercher!$Z$2))=Chercher!$Z$2,ROW(),""),IF(AND(ISNUMBER(SEARCH(Chercher!$Z$4,$H455)),OR(Chercher!$Z$5="",ISNUMBER(SEARCH(Chercher!$Z$5,$H455))),OR(Chercher!$Z$6="",ISNUMBER(SEARCH(Chercher!$Z$6,$H455)))),ROW(),"")))</f>
        <v/>
      </c>
      <c r="J455" t="s">
        <v>1556</v>
      </c>
    </row>
    <row r="456" spans="1:10" x14ac:dyDescent="0.25">
      <c r="A456" s="15" t="s">
        <v>1557</v>
      </c>
      <c r="B456" s="16" t="s">
        <v>51</v>
      </c>
      <c r="C456" s="17" t="s">
        <v>1163</v>
      </c>
      <c r="D456" s="17" t="s">
        <v>1523</v>
      </c>
      <c r="E456" s="17" t="s">
        <v>1053</v>
      </c>
      <c r="F456" s="16" t="s">
        <v>1</v>
      </c>
      <c r="G456" s="17" t="s">
        <v>1</v>
      </c>
      <c r="H456" t="s">
        <v>1164</v>
      </c>
      <c r="I456" t="str">
        <f>IF(Chercher!$Z$1="","",IF(Chercher!$Z$3,IF(LEFT($J456,LEN(Chercher!$Z$2))=Chercher!$Z$2,ROW(),""),IF(AND(ISNUMBER(SEARCH(Chercher!$Z$4,$H456)),OR(Chercher!$Z$5="",ISNUMBER(SEARCH(Chercher!$Z$5,$H456))),OR(Chercher!$Z$6="",ISNUMBER(SEARCH(Chercher!$Z$6,$H456)))),ROW(),"")))</f>
        <v/>
      </c>
      <c r="J456" t="s">
        <v>1558</v>
      </c>
    </row>
    <row r="457" spans="1:10" x14ac:dyDescent="0.25">
      <c r="A457" s="15" t="s">
        <v>1559</v>
      </c>
      <c r="B457" s="16" t="s">
        <v>40</v>
      </c>
      <c r="C457" s="17" t="s">
        <v>1560</v>
      </c>
      <c r="D457" s="17" t="s">
        <v>1523</v>
      </c>
      <c r="E457" s="17" t="s">
        <v>1053</v>
      </c>
      <c r="F457" s="16" t="s">
        <v>1</v>
      </c>
      <c r="G457" s="17" t="s">
        <v>1</v>
      </c>
      <c r="H457" t="s">
        <v>1561</v>
      </c>
      <c r="I457" t="str">
        <f>IF(Chercher!$Z$1="","",IF(Chercher!$Z$3,IF(LEFT($J457,LEN(Chercher!$Z$2))=Chercher!$Z$2,ROW(),""),IF(AND(ISNUMBER(SEARCH(Chercher!$Z$4,$H457)),OR(Chercher!$Z$5="",ISNUMBER(SEARCH(Chercher!$Z$5,$H457))),OR(Chercher!$Z$6="",ISNUMBER(SEARCH(Chercher!$Z$6,$H457)))),ROW(),"")))</f>
        <v/>
      </c>
      <c r="J457" t="s">
        <v>1562</v>
      </c>
    </row>
    <row r="458" spans="1:10" x14ac:dyDescent="0.25">
      <c r="A458" s="15" t="s">
        <v>1563</v>
      </c>
      <c r="B458" s="16" t="s">
        <v>51</v>
      </c>
      <c r="C458" s="17" t="s">
        <v>1564</v>
      </c>
      <c r="D458" s="17" t="s">
        <v>1523</v>
      </c>
      <c r="E458" s="17" t="s">
        <v>1053</v>
      </c>
      <c r="F458" s="16" t="s">
        <v>1</v>
      </c>
      <c r="G458" s="17" t="s">
        <v>1</v>
      </c>
      <c r="H458" t="s">
        <v>1565</v>
      </c>
      <c r="I458" t="str">
        <f>IF(Chercher!$Z$1="","",IF(Chercher!$Z$3,IF(LEFT($J458,LEN(Chercher!$Z$2))=Chercher!$Z$2,ROW(),""),IF(AND(ISNUMBER(SEARCH(Chercher!$Z$4,$H458)),OR(Chercher!$Z$5="",ISNUMBER(SEARCH(Chercher!$Z$5,$H458))),OR(Chercher!$Z$6="",ISNUMBER(SEARCH(Chercher!$Z$6,$H458)))),ROW(),"")))</f>
        <v/>
      </c>
      <c r="J458" t="s">
        <v>1566</v>
      </c>
    </row>
    <row r="459" spans="1:10" x14ac:dyDescent="0.25">
      <c r="A459" s="15" t="s">
        <v>1567</v>
      </c>
      <c r="B459" s="16" t="s">
        <v>40</v>
      </c>
      <c r="C459" s="17" t="s">
        <v>1568</v>
      </c>
      <c r="D459" s="17" t="s">
        <v>1523</v>
      </c>
      <c r="E459" s="17" t="s">
        <v>1053</v>
      </c>
      <c r="F459" s="16" t="s">
        <v>1</v>
      </c>
      <c r="G459" s="17" t="s">
        <v>1</v>
      </c>
      <c r="H459" t="s">
        <v>1569</v>
      </c>
      <c r="I459" t="str">
        <f>IF(Chercher!$Z$1="","",IF(Chercher!$Z$3,IF(LEFT($J459,LEN(Chercher!$Z$2))=Chercher!$Z$2,ROW(),""),IF(AND(ISNUMBER(SEARCH(Chercher!$Z$4,$H459)),OR(Chercher!$Z$5="",ISNUMBER(SEARCH(Chercher!$Z$5,$H459))),OR(Chercher!$Z$6="",ISNUMBER(SEARCH(Chercher!$Z$6,$H459)))),ROW(),"")))</f>
        <v/>
      </c>
      <c r="J459" t="s">
        <v>1570</v>
      </c>
    </row>
    <row r="460" spans="1:10" x14ac:dyDescent="0.25">
      <c r="A460" s="15" t="s">
        <v>1571</v>
      </c>
      <c r="B460" s="16" t="s">
        <v>40</v>
      </c>
      <c r="C460" s="17" t="s">
        <v>81</v>
      </c>
      <c r="D460" s="17" t="s">
        <v>1523</v>
      </c>
      <c r="E460" s="17" t="s">
        <v>1053</v>
      </c>
      <c r="F460" s="16" t="s">
        <v>1</v>
      </c>
      <c r="G460" s="17" t="s">
        <v>1</v>
      </c>
      <c r="H460" t="s">
        <v>82</v>
      </c>
      <c r="I460" t="str">
        <f>IF(Chercher!$Z$1="","",IF(Chercher!$Z$3,IF(LEFT($J460,LEN(Chercher!$Z$2))=Chercher!$Z$2,ROW(),""),IF(AND(ISNUMBER(SEARCH(Chercher!$Z$4,$H460)),OR(Chercher!$Z$5="",ISNUMBER(SEARCH(Chercher!$Z$5,$H460))),OR(Chercher!$Z$6="",ISNUMBER(SEARCH(Chercher!$Z$6,$H460)))),ROW(),"")))</f>
        <v/>
      </c>
      <c r="J460" t="s">
        <v>1572</v>
      </c>
    </row>
    <row r="461" spans="1:10" x14ac:dyDescent="0.25">
      <c r="A461" s="15" t="s">
        <v>1573</v>
      </c>
      <c r="B461" s="16" t="s">
        <v>40</v>
      </c>
      <c r="C461" s="17" t="s">
        <v>1574</v>
      </c>
      <c r="D461" s="17" t="s">
        <v>1575</v>
      </c>
      <c r="E461" s="17" t="s">
        <v>1053</v>
      </c>
      <c r="F461" s="16" t="s">
        <v>1</v>
      </c>
      <c r="G461" s="17" t="s">
        <v>1</v>
      </c>
      <c r="H461" t="s">
        <v>1576</v>
      </c>
      <c r="I461" t="str">
        <f>IF(Chercher!$Z$1="","",IF(Chercher!$Z$3,IF(LEFT($J461,LEN(Chercher!$Z$2))=Chercher!$Z$2,ROW(),""),IF(AND(ISNUMBER(SEARCH(Chercher!$Z$4,$H461)),OR(Chercher!$Z$5="",ISNUMBER(SEARCH(Chercher!$Z$5,$H461))),OR(Chercher!$Z$6="",ISNUMBER(SEARCH(Chercher!$Z$6,$H461)))),ROW(),"")))</f>
        <v/>
      </c>
      <c r="J461" t="s">
        <v>1577</v>
      </c>
    </row>
    <row r="462" spans="1:10" x14ac:dyDescent="0.25">
      <c r="A462" s="15" t="s">
        <v>1578</v>
      </c>
      <c r="B462" s="16" t="s">
        <v>40</v>
      </c>
      <c r="C462" s="17" t="s">
        <v>1359</v>
      </c>
      <c r="D462" s="17" t="s">
        <v>1575</v>
      </c>
      <c r="E462" s="17" t="s">
        <v>1053</v>
      </c>
      <c r="F462" s="16" t="s">
        <v>1</v>
      </c>
      <c r="G462" s="17" t="s">
        <v>1</v>
      </c>
      <c r="H462" t="s">
        <v>1361</v>
      </c>
      <c r="I462" t="str">
        <f>IF(Chercher!$Z$1="","",IF(Chercher!$Z$3,IF(LEFT($J462,LEN(Chercher!$Z$2))=Chercher!$Z$2,ROW(),""),IF(AND(ISNUMBER(SEARCH(Chercher!$Z$4,$H462)),OR(Chercher!$Z$5="",ISNUMBER(SEARCH(Chercher!$Z$5,$H462))),OR(Chercher!$Z$6="",ISNUMBER(SEARCH(Chercher!$Z$6,$H462)))),ROW(),"")))</f>
        <v/>
      </c>
      <c r="J462" t="s">
        <v>1579</v>
      </c>
    </row>
    <row r="463" spans="1:10" x14ac:dyDescent="0.25">
      <c r="A463" s="15" t="s">
        <v>1580</v>
      </c>
      <c r="B463" s="16" t="s">
        <v>40</v>
      </c>
      <c r="C463" s="17" t="s">
        <v>1280</v>
      </c>
      <c r="D463" s="17" t="s">
        <v>1575</v>
      </c>
      <c r="E463" s="17" t="s">
        <v>1053</v>
      </c>
      <c r="F463" s="16" t="s">
        <v>1</v>
      </c>
      <c r="G463" s="17" t="s">
        <v>1</v>
      </c>
      <c r="H463" t="s">
        <v>1281</v>
      </c>
      <c r="I463" t="str">
        <f>IF(Chercher!$Z$1="","",IF(Chercher!$Z$3,IF(LEFT($J463,LEN(Chercher!$Z$2))=Chercher!$Z$2,ROW(),""),IF(AND(ISNUMBER(SEARCH(Chercher!$Z$4,$H463)),OR(Chercher!$Z$5="",ISNUMBER(SEARCH(Chercher!$Z$5,$H463))),OR(Chercher!$Z$6="",ISNUMBER(SEARCH(Chercher!$Z$6,$H463)))),ROW(),"")))</f>
        <v/>
      </c>
      <c r="J463" t="s">
        <v>1581</v>
      </c>
    </row>
    <row r="464" spans="1:10" x14ac:dyDescent="0.25">
      <c r="A464" s="15" t="s">
        <v>1582</v>
      </c>
      <c r="B464" s="16" t="s">
        <v>40</v>
      </c>
      <c r="C464" s="17" t="s">
        <v>1583</v>
      </c>
      <c r="D464" s="17" t="s">
        <v>1575</v>
      </c>
      <c r="E464" s="17" t="s">
        <v>1053</v>
      </c>
      <c r="F464" s="16" t="s">
        <v>1</v>
      </c>
      <c r="G464" s="17" t="s">
        <v>1</v>
      </c>
      <c r="H464" t="s">
        <v>1584</v>
      </c>
      <c r="I464" t="str">
        <f>IF(Chercher!$Z$1="","",IF(Chercher!$Z$3,IF(LEFT($J464,LEN(Chercher!$Z$2))=Chercher!$Z$2,ROW(),""),IF(AND(ISNUMBER(SEARCH(Chercher!$Z$4,$H464)),OR(Chercher!$Z$5="",ISNUMBER(SEARCH(Chercher!$Z$5,$H464))),OR(Chercher!$Z$6="",ISNUMBER(SEARCH(Chercher!$Z$6,$H464)))),ROW(),"")))</f>
        <v/>
      </c>
      <c r="J464" t="s">
        <v>1585</v>
      </c>
    </row>
    <row r="465" spans="1:10" x14ac:dyDescent="0.25">
      <c r="A465" s="15" t="s">
        <v>1586</v>
      </c>
      <c r="B465" s="16" t="s">
        <v>40</v>
      </c>
      <c r="C465" s="17" t="s">
        <v>1587</v>
      </c>
      <c r="D465" s="17" t="s">
        <v>1575</v>
      </c>
      <c r="E465" s="17" t="s">
        <v>1053</v>
      </c>
      <c r="F465" s="16" t="s">
        <v>1</v>
      </c>
      <c r="G465" s="17" t="s">
        <v>1</v>
      </c>
      <c r="H465" t="s">
        <v>1588</v>
      </c>
      <c r="I465" t="str">
        <f>IF(Chercher!$Z$1="","",IF(Chercher!$Z$3,IF(LEFT($J465,LEN(Chercher!$Z$2))=Chercher!$Z$2,ROW(),""),IF(AND(ISNUMBER(SEARCH(Chercher!$Z$4,$H465)),OR(Chercher!$Z$5="",ISNUMBER(SEARCH(Chercher!$Z$5,$H465))),OR(Chercher!$Z$6="",ISNUMBER(SEARCH(Chercher!$Z$6,$H465)))),ROW(),"")))</f>
        <v/>
      </c>
      <c r="J465" t="s">
        <v>1589</v>
      </c>
    </row>
    <row r="466" spans="1:10" x14ac:dyDescent="0.25">
      <c r="A466" s="15" t="s">
        <v>1590</v>
      </c>
      <c r="B466" s="16" t="s">
        <v>51</v>
      </c>
      <c r="C466" s="17" t="s">
        <v>1144</v>
      </c>
      <c r="D466" s="17" t="s">
        <v>1575</v>
      </c>
      <c r="E466" s="17" t="s">
        <v>1053</v>
      </c>
      <c r="F466" s="16" t="s">
        <v>1</v>
      </c>
      <c r="G466" s="17" t="s">
        <v>1</v>
      </c>
      <c r="H466" t="s">
        <v>1145</v>
      </c>
      <c r="I466" t="str">
        <f>IF(Chercher!$Z$1="","",IF(Chercher!$Z$3,IF(LEFT($J466,LEN(Chercher!$Z$2))=Chercher!$Z$2,ROW(),""),IF(AND(ISNUMBER(SEARCH(Chercher!$Z$4,$H466)),OR(Chercher!$Z$5="",ISNUMBER(SEARCH(Chercher!$Z$5,$H466))),OR(Chercher!$Z$6="",ISNUMBER(SEARCH(Chercher!$Z$6,$H466)))),ROW(),"")))</f>
        <v/>
      </c>
      <c r="J466" t="s">
        <v>1591</v>
      </c>
    </row>
    <row r="467" spans="1:10" x14ac:dyDescent="0.25">
      <c r="A467" s="15" t="s">
        <v>1592</v>
      </c>
      <c r="B467" s="16" t="s">
        <v>40</v>
      </c>
      <c r="C467" s="17" t="s">
        <v>1593</v>
      </c>
      <c r="D467" s="17" t="s">
        <v>1575</v>
      </c>
      <c r="E467" s="17" t="s">
        <v>1053</v>
      </c>
      <c r="F467" s="16" t="s">
        <v>1</v>
      </c>
      <c r="G467" s="17" t="s">
        <v>1</v>
      </c>
      <c r="H467" t="s">
        <v>1594</v>
      </c>
      <c r="I467" t="str">
        <f>IF(Chercher!$Z$1="","",IF(Chercher!$Z$3,IF(LEFT($J467,LEN(Chercher!$Z$2))=Chercher!$Z$2,ROW(),""),IF(AND(ISNUMBER(SEARCH(Chercher!$Z$4,$H467)),OR(Chercher!$Z$5="",ISNUMBER(SEARCH(Chercher!$Z$5,$H467))),OR(Chercher!$Z$6="",ISNUMBER(SEARCH(Chercher!$Z$6,$H467)))),ROW(),"")))</f>
        <v/>
      </c>
      <c r="J467" t="s">
        <v>1595</v>
      </c>
    </row>
    <row r="468" spans="1:10" x14ac:dyDescent="0.25">
      <c r="A468" s="15" t="s">
        <v>1596</v>
      </c>
      <c r="B468" s="16" t="s">
        <v>51</v>
      </c>
      <c r="C468" s="17" t="s">
        <v>1597</v>
      </c>
      <c r="D468" s="17" t="s">
        <v>1575</v>
      </c>
      <c r="E468" s="17" t="s">
        <v>1053</v>
      </c>
      <c r="F468" s="16" t="s">
        <v>1</v>
      </c>
      <c r="G468" s="17" t="s">
        <v>1</v>
      </c>
      <c r="H468" t="s">
        <v>1598</v>
      </c>
      <c r="I468" t="str">
        <f>IF(Chercher!$Z$1="","",IF(Chercher!$Z$3,IF(LEFT($J468,LEN(Chercher!$Z$2))=Chercher!$Z$2,ROW(),""),IF(AND(ISNUMBER(SEARCH(Chercher!$Z$4,$H468)),OR(Chercher!$Z$5="",ISNUMBER(SEARCH(Chercher!$Z$5,$H468))),OR(Chercher!$Z$6="",ISNUMBER(SEARCH(Chercher!$Z$6,$H468)))),ROW(),"")))</f>
        <v/>
      </c>
      <c r="J468" t="s">
        <v>1599</v>
      </c>
    </row>
    <row r="469" spans="1:10" x14ac:dyDescent="0.25">
      <c r="A469" s="15" t="s">
        <v>1600</v>
      </c>
      <c r="B469" s="16" t="s">
        <v>40</v>
      </c>
      <c r="C469" s="17" t="s">
        <v>1601</v>
      </c>
      <c r="D469" s="17" t="s">
        <v>1575</v>
      </c>
      <c r="E469" s="17" t="s">
        <v>1053</v>
      </c>
      <c r="F469" s="16" t="s">
        <v>1</v>
      </c>
      <c r="G469" s="17" t="s">
        <v>1</v>
      </c>
      <c r="H469" t="s">
        <v>1602</v>
      </c>
      <c r="I469" t="str">
        <f>IF(Chercher!$Z$1="","",IF(Chercher!$Z$3,IF(LEFT($J469,LEN(Chercher!$Z$2))=Chercher!$Z$2,ROW(),""),IF(AND(ISNUMBER(SEARCH(Chercher!$Z$4,$H469)),OR(Chercher!$Z$5="",ISNUMBER(SEARCH(Chercher!$Z$5,$H469))),OR(Chercher!$Z$6="",ISNUMBER(SEARCH(Chercher!$Z$6,$H469)))),ROW(),"")))</f>
        <v/>
      </c>
      <c r="J469" t="s">
        <v>1603</v>
      </c>
    </row>
    <row r="470" spans="1:10" x14ac:dyDescent="0.25">
      <c r="A470" s="15" t="s">
        <v>1604</v>
      </c>
      <c r="B470" s="16" t="s">
        <v>40</v>
      </c>
      <c r="C470" s="17" t="s">
        <v>187</v>
      </c>
      <c r="D470" s="17" t="s">
        <v>1575</v>
      </c>
      <c r="E470" s="17" t="s">
        <v>1053</v>
      </c>
      <c r="F470" s="16" t="s">
        <v>1</v>
      </c>
      <c r="G470" s="17" t="s">
        <v>1</v>
      </c>
      <c r="H470" t="s">
        <v>187</v>
      </c>
      <c r="I470" t="str">
        <f>IF(Chercher!$Z$1="","",IF(Chercher!$Z$3,IF(LEFT($J470,LEN(Chercher!$Z$2))=Chercher!$Z$2,ROW(),""),IF(AND(ISNUMBER(SEARCH(Chercher!$Z$4,$H470)),OR(Chercher!$Z$5="",ISNUMBER(SEARCH(Chercher!$Z$5,$H470))),OR(Chercher!$Z$6="",ISNUMBER(SEARCH(Chercher!$Z$6,$H470)))),ROW(),"")))</f>
        <v/>
      </c>
      <c r="J470" t="s">
        <v>1605</v>
      </c>
    </row>
    <row r="471" spans="1:10" x14ac:dyDescent="0.25">
      <c r="A471" s="15" t="s">
        <v>1606</v>
      </c>
      <c r="B471" s="16" t="s">
        <v>40</v>
      </c>
      <c r="C471" s="17" t="s">
        <v>81</v>
      </c>
      <c r="D471" s="17" t="s">
        <v>1575</v>
      </c>
      <c r="E471" s="17" t="s">
        <v>1053</v>
      </c>
      <c r="F471" s="16" t="s">
        <v>1</v>
      </c>
      <c r="G471" s="17" t="s">
        <v>1</v>
      </c>
      <c r="H471" t="s">
        <v>82</v>
      </c>
      <c r="I471" t="str">
        <f>IF(Chercher!$Z$1="","",IF(Chercher!$Z$3,IF(LEFT($J471,LEN(Chercher!$Z$2))=Chercher!$Z$2,ROW(),""),IF(AND(ISNUMBER(SEARCH(Chercher!$Z$4,$H471)),OR(Chercher!$Z$5="",ISNUMBER(SEARCH(Chercher!$Z$5,$H471))),OR(Chercher!$Z$6="",ISNUMBER(SEARCH(Chercher!$Z$6,$H471)))),ROW(),"")))</f>
        <v/>
      </c>
      <c r="J471" t="s">
        <v>1607</v>
      </c>
    </row>
    <row r="472" spans="1:10" x14ac:dyDescent="0.25">
      <c r="A472" s="15" t="s">
        <v>1608</v>
      </c>
      <c r="B472" s="16" t="s">
        <v>40</v>
      </c>
      <c r="C472" s="17" t="s">
        <v>1574</v>
      </c>
      <c r="D472" s="17" t="s">
        <v>1609</v>
      </c>
      <c r="E472" s="17" t="s">
        <v>1053</v>
      </c>
      <c r="F472" s="16" t="s">
        <v>1</v>
      </c>
      <c r="G472" s="17" t="s">
        <v>1</v>
      </c>
      <c r="H472" t="s">
        <v>1576</v>
      </c>
      <c r="I472" t="str">
        <f>IF(Chercher!$Z$1="","",IF(Chercher!$Z$3,IF(LEFT($J472,LEN(Chercher!$Z$2))=Chercher!$Z$2,ROW(),""),IF(AND(ISNUMBER(SEARCH(Chercher!$Z$4,$H472)),OR(Chercher!$Z$5="",ISNUMBER(SEARCH(Chercher!$Z$5,$H472))),OR(Chercher!$Z$6="",ISNUMBER(SEARCH(Chercher!$Z$6,$H472)))),ROW(),"")))</f>
        <v/>
      </c>
      <c r="J472" t="s">
        <v>1610</v>
      </c>
    </row>
    <row r="473" spans="1:10" x14ac:dyDescent="0.25">
      <c r="A473" s="15" t="s">
        <v>1611</v>
      </c>
      <c r="B473" s="16" t="s">
        <v>40</v>
      </c>
      <c r="C473" s="17" t="s">
        <v>1612</v>
      </c>
      <c r="D473" s="17" t="s">
        <v>1609</v>
      </c>
      <c r="E473" s="17" t="s">
        <v>1053</v>
      </c>
      <c r="F473" s="16" t="s">
        <v>1</v>
      </c>
      <c r="G473" s="17" t="s">
        <v>1</v>
      </c>
      <c r="H473" t="s">
        <v>1613</v>
      </c>
      <c r="I473" t="str">
        <f>IF(Chercher!$Z$1="","",IF(Chercher!$Z$3,IF(LEFT($J473,LEN(Chercher!$Z$2))=Chercher!$Z$2,ROW(),""),IF(AND(ISNUMBER(SEARCH(Chercher!$Z$4,$H473)),OR(Chercher!$Z$5="",ISNUMBER(SEARCH(Chercher!$Z$5,$H473))),OR(Chercher!$Z$6="",ISNUMBER(SEARCH(Chercher!$Z$6,$H473)))),ROW(),"")))</f>
        <v/>
      </c>
      <c r="J473" t="s">
        <v>1614</v>
      </c>
    </row>
    <row r="474" spans="1:10" x14ac:dyDescent="0.25">
      <c r="A474" s="15" t="s">
        <v>1615</v>
      </c>
      <c r="B474" s="16" t="s">
        <v>40</v>
      </c>
      <c r="C474" s="17" t="s">
        <v>1616</v>
      </c>
      <c r="D474" s="17" t="s">
        <v>1609</v>
      </c>
      <c r="E474" s="17" t="s">
        <v>1053</v>
      </c>
      <c r="F474" s="16" t="s">
        <v>1</v>
      </c>
      <c r="G474" s="17" t="s">
        <v>1</v>
      </c>
      <c r="H474" t="s">
        <v>1617</v>
      </c>
      <c r="I474" t="str">
        <f>IF(Chercher!$Z$1="","",IF(Chercher!$Z$3,IF(LEFT($J474,LEN(Chercher!$Z$2))=Chercher!$Z$2,ROW(),""),IF(AND(ISNUMBER(SEARCH(Chercher!$Z$4,$H474)),OR(Chercher!$Z$5="",ISNUMBER(SEARCH(Chercher!$Z$5,$H474))),OR(Chercher!$Z$6="",ISNUMBER(SEARCH(Chercher!$Z$6,$H474)))),ROW(),"")))</f>
        <v/>
      </c>
      <c r="J474" t="s">
        <v>1618</v>
      </c>
    </row>
    <row r="475" spans="1:10" x14ac:dyDescent="0.25">
      <c r="A475" s="15" t="s">
        <v>1619</v>
      </c>
      <c r="B475" s="16" t="s">
        <v>40</v>
      </c>
      <c r="C475" s="17" t="s">
        <v>1280</v>
      </c>
      <c r="D475" s="17" t="s">
        <v>1609</v>
      </c>
      <c r="E475" s="17" t="s">
        <v>1053</v>
      </c>
      <c r="F475" s="16" t="s">
        <v>1</v>
      </c>
      <c r="G475" s="17" t="s">
        <v>1</v>
      </c>
      <c r="H475" t="s">
        <v>1281</v>
      </c>
      <c r="I475" t="str">
        <f>IF(Chercher!$Z$1="","",IF(Chercher!$Z$3,IF(LEFT($J475,LEN(Chercher!$Z$2))=Chercher!$Z$2,ROW(),""),IF(AND(ISNUMBER(SEARCH(Chercher!$Z$4,$H475)),OR(Chercher!$Z$5="",ISNUMBER(SEARCH(Chercher!$Z$5,$H475))),OR(Chercher!$Z$6="",ISNUMBER(SEARCH(Chercher!$Z$6,$H475)))),ROW(),"")))</f>
        <v/>
      </c>
      <c r="J475" t="s">
        <v>1620</v>
      </c>
    </row>
    <row r="476" spans="1:10" x14ac:dyDescent="0.25">
      <c r="A476" s="15" t="s">
        <v>1621</v>
      </c>
      <c r="B476" s="16" t="s">
        <v>51</v>
      </c>
      <c r="C476" s="17" t="s">
        <v>1622</v>
      </c>
      <c r="D476" s="17" t="s">
        <v>1609</v>
      </c>
      <c r="E476" s="17" t="s">
        <v>1053</v>
      </c>
      <c r="F476" s="16" t="s">
        <v>1</v>
      </c>
      <c r="G476" s="17" t="s">
        <v>1</v>
      </c>
      <c r="H476" t="s">
        <v>1623</v>
      </c>
      <c r="I476" t="str">
        <f>IF(Chercher!$Z$1="","",IF(Chercher!$Z$3,IF(LEFT($J476,LEN(Chercher!$Z$2))=Chercher!$Z$2,ROW(),""),IF(AND(ISNUMBER(SEARCH(Chercher!$Z$4,$H476)),OR(Chercher!$Z$5="",ISNUMBER(SEARCH(Chercher!$Z$5,$H476))),OR(Chercher!$Z$6="",ISNUMBER(SEARCH(Chercher!$Z$6,$H476)))),ROW(),"")))</f>
        <v/>
      </c>
      <c r="J476" t="s">
        <v>1624</v>
      </c>
    </row>
    <row r="477" spans="1:10" x14ac:dyDescent="0.25">
      <c r="A477" s="15" t="s">
        <v>1625</v>
      </c>
      <c r="B477" s="16" t="s">
        <v>40</v>
      </c>
      <c r="C477" s="17" t="s">
        <v>1626</v>
      </c>
      <c r="D477" s="17" t="s">
        <v>1609</v>
      </c>
      <c r="E477" s="17" t="s">
        <v>1053</v>
      </c>
      <c r="F477" s="16" t="s">
        <v>1</v>
      </c>
      <c r="G477" s="17" t="s">
        <v>1</v>
      </c>
      <c r="H477" t="s">
        <v>1627</v>
      </c>
      <c r="I477" t="str">
        <f>IF(Chercher!$Z$1="","",IF(Chercher!$Z$3,IF(LEFT($J477,LEN(Chercher!$Z$2))=Chercher!$Z$2,ROW(),""),IF(AND(ISNUMBER(SEARCH(Chercher!$Z$4,$H477)),OR(Chercher!$Z$5="",ISNUMBER(SEARCH(Chercher!$Z$5,$H477))),OR(Chercher!$Z$6="",ISNUMBER(SEARCH(Chercher!$Z$6,$H477)))),ROW(),"")))</f>
        <v/>
      </c>
      <c r="J477" t="s">
        <v>1628</v>
      </c>
    </row>
    <row r="478" spans="1:10" x14ac:dyDescent="0.25">
      <c r="A478" s="15" t="s">
        <v>1629</v>
      </c>
      <c r="B478" s="16" t="s">
        <v>40</v>
      </c>
      <c r="C478" s="17" t="s">
        <v>1630</v>
      </c>
      <c r="D478" s="17" t="s">
        <v>1609</v>
      </c>
      <c r="E478" s="17" t="s">
        <v>1053</v>
      </c>
      <c r="F478" s="16" t="s">
        <v>1</v>
      </c>
      <c r="G478" s="17" t="s">
        <v>1</v>
      </c>
      <c r="H478" t="s">
        <v>1631</v>
      </c>
      <c r="I478" t="str">
        <f>IF(Chercher!$Z$1="","",IF(Chercher!$Z$3,IF(LEFT($J478,LEN(Chercher!$Z$2))=Chercher!$Z$2,ROW(),""),IF(AND(ISNUMBER(SEARCH(Chercher!$Z$4,$H478)),OR(Chercher!$Z$5="",ISNUMBER(SEARCH(Chercher!$Z$5,$H478))),OR(Chercher!$Z$6="",ISNUMBER(SEARCH(Chercher!$Z$6,$H478)))),ROW(),"")))</f>
        <v/>
      </c>
      <c r="J478" t="s">
        <v>1632</v>
      </c>
    </row>
    <row r="479" spans="1:10" x14ac:dyDescent="0.25">
      <c r="A479" s="15" t="s">
        <v>1633</v>
      </c>
      <c r="B479" s="16" t="s">
        <v>51</v>
      </c>
      <c r="C479" s="17" t="s">
        <v>1144</v>
      </c>
      <c r="D479" s="17" t="s">
        <v>1609</v>
      </c>
      <c r="E479" s="17" t="s">
        <v>1053</v>
      </c>
      <c r="F479" s="16" t="s">
        <v>1</v>
      </c>
      <c r="G479" s="17" t="s">
        <v>1</v>
      </c>
      <c r="H479" t="s">
        <v>1145</v>
      </c>
      <c r="I479" t="str">
        <f>IF(Chercher!$Z$1="","",IF(Chercher!$Z$3,IF(LEFT($J479,LEN(Chercher!$Z$2))=Chercher!$Z$2,ROW(),""),IF(AND(ISNUMBER(SEARCH(Chercher!$Z$4,$H479)),OR(Chercher!$Z$5="",ISNUMBER(SEARCH(Chercher!$Z$5,$H479))),OR(Chercher!$Z$6="",ISNUMBER(SEARCH(Chercher!$Z$6,$H479)))),ROW(),"")))</f>
        <v/>
      </c>
      <c r="J479" t="s">
        <v>1634</v>
      </c>
    </row>
    <row r="480" spans="1:10" x14ac:dyDescent="0.25">
      <c r="A480" s="15" t="s">
        <v>1635</v>
      </c>
      <c r="B480" s="16" t="s">
        <v>40</v>
      </c>
      <c r="C480" s="17" t="s">
        <v>1636</v>
      </c>
      <c r="D480" s="17" t="s">
        <v>1609</v>
      </c>
      <c r="E480" s="17" t="s">
        <v>1053</v>
      </c>
      <c r="F480" s="16" t="s">
        <v>1</v>
      </c>
      <c r="G480" s="17" t="s">
        <v>1</v>
      </c>
      <c r="H480" t="s">
        <v>1637</v>
      </c>
      <c r="I480" t="str">
        <f>IF(Chercher!$Z$1="","",IF(Chercher!$Z$3,IF(LEFT($J480,LEN(Chercher!$Z$2))=Chercher!$Z$2,ROW(),""),IF(AND(ISNUMBER(SEARCH(Chercher!$Z$4,$H480)),OR(Chercher!$Z$5="",ISNUMBER(SEARCH(Chercher!$Z$5,$H480))),OR(Chercher!$Z$6="",ISNUMBER(SEARCH(Chercher!$Z$6,$H480)))),ROW(),"")))</f>
        <v/>
      </c>
      <c r="J480" t="s">
        <v>1638</v>
      </c>
    </row>
    <row r="481" spans="1:10" x14ac:dyDescent="0.25">
      <c r="A481" s="15" t="s">
        <v>1639</v>
      </c>
      <c r="B481" s="16" t="s">
        <v>40</v>
      </c>
      <c r="C481" s="17" t="s">
        <v>1640</v>
      </c>
      <c r="D481" s="17" t="s">
        <v>1609</v>
      </c>
      <c r="E481" s="17" t="s">
        <v>1053</v>
      </c>
      <c r="F481" s="16" t="s">
        <v>1</v>
      </c>
      <c r="G481" s="17" t="s">
        <v>1</v>
      </c>
      <c r="H481" t="s">
        <v>1641</v>
      </c>
      <c r="I481" t="str">
        <f>IF(Chercher!$Z$1="","",IF(Chercher!$Z$3,IF(LEFT($J481,LEN(Chercher!$Z$2))=Chercher!$Z$2,ROW(),""),IF(AND(ISNUMBER(SEARCH(Chercher!$Z$4,$H481)),OR(Chercher!$Z$5="",ISNUMBER(SEARCH(Chercher!$Z$5,$H481))),OR(Chercher!$Z$6="",ISNUMBER(SEARCH(Chercher!$Z$6,$H481)))),ROW(),"")))</f>
        <v/>
      </c>
      <c r="J481" t="s">
        <v>1642</v>
      </c>
    </row>
    <row r="482" spans="1:10" x14ac:dyDescent="0.25">
      <c r="A482" s="15" t="s">
        <v>1643</v>
      </c>
      <c r="B482" s="16" t="s">
        <v>40</v>
      </c>
      <c r="C482" s="17" t="s">
        <v>81</v>
      </c>
      <c r="D482" s="17" t="s">
        <v>1609</v>
      </c>
      <c r="E482" s="17" t="s">
        <v>1053</v>
      </c>
      <c r="F482" s="16" t="s">
        <v>1</v>
      </c>
      <c r="G482" s="17" t="s">
        <v>1</v>
      </c>
      <c r="H482" t="s">
        <v>82</v>
      </c>
      <c r="I482" t="str">
        <f>IF(Chercher!$Z$1="","",IF(Chercher!$Z$3,IF(LEFT($J482,LEN(Chercher!$Z$2))=Chercher!$Z$2,ROW(),""),IF(AND(ISNUMBER(SEARCH(Chercher!$Z$4,$H482)),OR(Chercher!$Z$5="",ISNUMBER(SEARCH(Chercher!$Z$5,$H482))),OR(Chercher!$Z$6="",ISNUMBER(SEARCH(Chercher!$Z$6,$H482)))),ROW(),"")))</f>
        <v/>
      </c>
      <c r="J482" t="s">
        <v>1644</v>
      </c>
    </row>
    <row r="483" spans="1:10" x14ac:dyDescent="0.25">
      <c r="A483" s="15" t="s">
        <v>1645</v>
      </c>
      <c r="B483" s="16" t="s">
        <v>51</v>
      </c>
      <c r="C483" s="17" t="s">
        <v>1646</v>
      </c>
      <c r="D483" s="17" t="s">
        <v>1647</v>
      </c>
      <c r="E483" s="17" t="s">
        <v>1053</v>
      </c>
      <c r="F483" s="16" t="s">
        <v>1</v>
      </c>
      <c r="G483" s="17" t="s">
        <v>1</v>
      </c>
      <c r="H483" t="s">
        <v>1648</v>
      </c>
      <c r="I483" t="str">
        <f>IF(Chercher!$Z$1="","",IF(Chercher!$Z$3,IF(LEFT($J483,LEN(Chercher!$Z$2))=Chercher!$Z$2,ROW(),""),IF(AND(ISNUMBER(SEARCH(Chercher!$Z$4,$H483)),OR(Chercher!$Z$5="",ISNUMBER(SEARCH(Chercher!$Z$5,$H483))),OR(Chercher!$Z$6="",ISNUMBER(SEARCH(Chercher!$Z$6,$H483)))),ROW(),"")))</f>
        <v/>
      </c>
      <c r="J483" t="s">
        <v>1649</v>
      </c>
    </row>
    <row r="484" spans="1:10" x14ac:dyDescent="0.25">
      <c r="A484" s="15" t="s">
        <v>1650</v>
      </c>
      <c r="B484" s="16" t="s">
        <v>51</v>
      </c>
      <c r="C484" s="17" t="s">
        <v>1651</v>
      </c>
      <c r="D484" s="17" t="s">
        <v>1652</v>
      </c>
      <c r="E484" s="17" t="s">
        <v>1653</v>
      </c>
      <c r="F484" s="16" t="s">
        <v>1</v>
      </c>
      <c r="G484" s="17" t="s">
        <v>1</v>
      </c>
      <c r="H484" t="s">
        <v>1654</v>
      </c>
      <c r="I484" t="str">
        <f>IF(Chercher!$Z$1="","",IF(Chercher!$Z$3,IF(LEFT($J484,LEN(Chercher!$Z$2))=Chercher!$Z$2,ROW(),""),IF(AND(ISNUMBER(SEARCH(Chercher!$Z$4,$H484)),OR(Chercher!$Z$5="",ISNUMBER(SEARCH(Chercher!$Z$5,$H484))),OR(Chercher!$Z$6="",ISNUMBER(SEARCH(Chercher!$Z$6,$H484)))),ROW(),"")))</f>
        <v/>
      </c>
      <c r="J484" t="s">
        <v>1655</v>
      </c>
    </row>
    <row r="485" spans="1:10" x14ac:dyDescent="0.25">
      <c r="A485" s="15" t="s">
        <v>1656</v>
      </c>
      <c r="B485" s="16" t="s">
        <v>51</v>
      </c>
      <c r="C485" s="17" t="s">
        <v>1657</v>
      </c>
      <c r="D485" s="17" t="s">
        <v>1652</v>
      </c>
      <c r="E485" s="17" t="s">
        <v>1653</v>
      </c>
      <c r="F485" s="16" t="s">
        <v>1</v>
      </c>
      <c r="G485" s="17" t="s">
        <v>1</v>
      </c>
      <c r="H485" t="s">
        <v>1658</v>
      </c>
      <c r="I485" t="str">
        <f>IF(Chercher!$Z$1="","",IF(Chercher!$Z$3,IF(LEFT($J485,LEN(Chercher!$Z$2))=Chercher!$Z$2,ROW(),""),IF(AND(ISNUMBER(SEARCH(Chercher!$Z$4,$H485)),OR(Chercher!$Z$5="",ISNUMBER(SEARCH(Chercher!$Z$5,$H485))),OR(Chercher!$Z$6="",ISNUMBER(SEARCH(Chercher!$Z$6,$H485)))),ROW(),"")))</f>
        <v/>
      </c>
      <c r="J485" t="s">
        <v>1659</v>
      </c>
    </row>
    <row r="486" spans="1:10" x14ac:dyDescent="0.25">
      <c r="A486" s="15" t="s">
        <v>1660</v>
      </c>
      <c r="B486" s="16" t="s">
        <v>51</v>
      </c>
      <c r="C486" s="17" t="s">
        <v>1661</v>
      </c>
      <c r="D486" s="17" t="s">
        <v>1652</v>
      </c>
      <c r="E486" s="17" t="s">
        <v>1653</v>
      </c>
      <c r="F486" s="16" t="s">
        <v>1</v>
      </c>
      <c r="G486" s="17" t="s">
        <v>1</v>
      </c>
      <c r="H486" t="s">
        <v>1662</v>
      </c>
      <c r="I486" t="str">
        <f>IF(Chercher!$Z$1="","",IF(Chercher!$Z$3,IF(LEFT($J486,LEN(Chercher!$Z$2))=Chercher!$Z$2,ROW(),""),IF(AND(ISNUMBER(SEARCH(Chercher!$Z$4,$H486)),OR(Chercher!$Z$5="",ISNUMBER(SEARCH(Chercher!$Z$5,$H486))),OR(Chercher!$Z$6="",ISNUMBER(SEARCH(Chercher!$Z$6,$H486)))),ROW(),"")))</f>
        <v/>
      </c>
      <c r="J486" t="s">
        <v>1663</v>
      </c>
    </row>
    <row r="487" spans="1:10" x14ac:dyDescent="0.25">
      <c r="A487" s="15" t="s">
        <v>1664</v>
      </c>
      <c r="B487" s="16" t="s">
        <v>51</v>
      </c>
      <c r="C487" s="17" t="s">
        <v>1665</v>
      </c>
      <c r="D487" s="17" t="s">
        <v>1652</v>
      </c>
      <c r="E487" s="17" t="s">
        <v>1653</v>
      </c>
      <c r="F487" s="16" t="s">
        <v>1</v>
      </c>
      <c r="G487" s="17" t="s">
        <v>1</v>
      </c>
      <c r="H487" t="s">
        <v>1665</v>
      </c>
      <c r="I487" t="str">
        <f>IF(Chercher!$Z$1="","",IF(Chercher!$Z$3,IF(LEFT($J487,LEN(Chercher!$Z$2))=Chercher!$Z$2,ROW(),""),IF(AND(ISNUMBER(SEARCH(Chercher!$Z$4,$H487)),OR(Chercher!$Z$5="",ISNUMBER(SEARCH(Chercher!$Z$5,$H487))),OR(Chercher!$Z$6="",ISNUMBER(SEARCH(Chercher!$Z$6,$H487)))),ROW(),"")))</f>
        <v/>
      </c>
      <c r="J487" t="s">
        <v>1666</v>
      </c>
    </row>
    <row r="488" spans="1:10" x14ac:dyDescent="0.25">
      <c r="A488" s="15" t="s">
        <v>1667</v>
      </c>
      <c r="B488" s="16" t="s">
        <v>51</v>
      </c>
      <c r="C488" s="17" t="s">
        <v>1668</v>
      </c>
      <c r="D488" s="17" t="s">
        <v>1652</v>
      </c>
      <c r="E488" s="17" t="s">
        <v>1653</v>
      </c>
      <c r="F488" s="16" t="s">
        <v>1</v>
      </c>
      <c r="G488" s="17" t="s">
        <v>1</v>
      </c>
      <c r="H488" t="s">
        <v>1669</v>
      </c>
      <c r="I488" t="str">
        <f>IF(Chercher!$Z$1="","",IF(Chercher!$Z$3,IF(LEFT($J488,LEN(Chercher!$Z$2))=Chercher!$Z$2,ROW(),""),IF(AND(ISNUMBER(SEARCH(Chercher!$Z$4,$H488)),OR(Chercher!$Z$5="",ISNUMBER(SEARCH(Chercher!$Z$5,$H488))),OR(Chercher!$Z$6="",ISNUMBER(SEARCH(Chercher!$Z$6,$H488)))),ROW(),"")))</f>
        <v/>
      </c>
      <c r="J488" t="s">
        <v>1670</v>
      </c>
    </row>
    <row r="489" spans="1:10" x14ac:dyDescent="0.25">
      <c r="A489" s="15" t="s">
        <v>1671</v>
      </c>
      <c r="B489" s="16" t="s">
        <v>40</v>
      </c>
      <c r="C489" s="17" t="s">
        <v>1672</v>
      </c>
      <c r="D489" s="17" t="s">
        <v>1652</v>
      </c>
      <c r="E489" s="17" t="s">
        <v>1653</v>
      </c>
      <c r="F489" s="16" t="s">
        <v>1</v>
      </c>
      <c r="G489" s="17" t="s">
        <v>1</v>
      </c>
      <c r="H489" t="s">
        <v>1673</v>
      </c>
      <c r="I489" t="str">
        <f>IF(Chercher!$Z$1="","",IF(Chercher!$Z$3,IF(LEFT($J489,LEN(Chercher!$Z$2))=Chercher!$Z$2,ROW(),""),IF(AND(ISNUMBER(SEARCH(Chercher!$Z$4,$H489)),OR(Chercher!$Z$5="",ISNUMBER(SEARCH(Chercher!$Z$5,$H489))),OR(Chercher!$Z$6="",ISNUMBER(SEARCH(Chercher!$Z$6,$H489)))),ROW(),"")))</f>
        <v/>
      </c>
      <c r="J489" t="s">
        <v>1674</v>
      </c>
    </row>
    <row r="490" spans="1:10" x14ac:dyDescent="0.25">
      <c r="A490" s="15" t="s">
        <v>1675</v>
      </c>
      <c r="B490" s="16" t="s">
        <v>51</v>
      </c>
      <c r="C490" s="17" t="s">
        <v>1676</v>
      </c>
      <c r="D490" s="17" t="s">
        <v>1652</v>
      </c>
      <c r="E490" s="17" t="s">
        <v>1653</v>
      </c>
      <c r="F490" s="16" t="s">
        <v>1</v>
      </c>
      <c r="G490" s="17" t="s">
        <v>1</v>
      </c>
      <c r="H490" t="s">
        <v>1677</v>
      </c>
      <c r="I490" t="str">
        <f>IF(Chercher!$Z$1="","",IF(Chercher!$Z$3,IF(LEFT($J490,LEN(Chercher!$Z$2))=Chercher!$Z$2,ROW(),""),IF(AND(ISNUMBER(SEARCH(Chercher!$Z$4,$H490)),OR(Chercher!$Z$5="",ISNUMBER(SEARCH(Chercher!$Z$5,$H490))),OR(Chercher!$Z$6="",ISNUMBER(SEARCH(Chercher!$Z$6,$H490)))),ROW(),"")))</f>
        <v/>
      </c>
      <c r="J490" t="s">
        <v>1678</v>
      </c>
    </row>
    <row r="491" spans="1:10" x14ac:dyDescent="0.25">
      <c r="A491" s="15" t="s">
        <v>1679</v>
      </c>
      <c r="B491" s="16" t="s">
        <v>40</v>
      </c>
      <c r="C491" s="17" t="s">
        <v>1680</v>
      </c>
      <c r="D491" s="17" t="s">
        <v>1652</v>
      </c>
      <c r="E491" s="17" t="s">
        <v>1653</v>
      </c>
      <c r="F491" s="16" t="s">
        <v>1</v>
      </c>
      <c r="G491" s="17" t="s">
        <v>1</v>
      </c>
      <c r="H491" t="s">
        <v>1681</v>
      </c>
      <c r="I491" t="str">
        <f>IF(Chercher!$Z$1="","",IF(Chercher!$Z$3,IF(LEFT($J491,LEN(Chercher!$Z$2))=Chercher!$Z$2,ROW(),""),IF(AND(ISNUMBER(SEARCH(Chercher!$Z$4,$H491)),OR(Chercher!$Z$5="",ISNUMBER(SEARCH(Chercher!$Z$5,$H491))),OR(Chercher!$Z$6="",ISNUMBER(SEARCH(Chercher!$Z$6,$H491)))),ROW(),"")))</f>
        <v/>
      </c>
      <c r="J491" t="s">
        <v>1682</v>
      </c>
    </row>
    <row r="492" spans="1:10" x14ac:dyDescent="0.25">
      <c r="A492" s="15" t="s">
        <v>1683</v>
      </c>
      <c r="B492" s="16" t="s">
        <v>51</v>
      </c>
      <c r="C492" s="17" t="s">
        <v>1684</v>
      </c>
      <c r="D492" s="17" t="s">
        <v>1652</v>
      </c>
      <c r="E492" s="17" t="s">
        <v>1653</v>
      </c>
      <c r="F492" s="16" t="s">
        <v>1</v>
      </c>
      <c r="G492" s="17" t="s">
        <v>1</v>
      </c>
      <c r="H492" t="s">
        <v>1685</v>
      </c>
      <c r="I492" t="str">
        <f>IF(Chercher!$Z$1="","",IF(Chercher!$Z$3,IF(LEFT($J492,LEN(Chercher!$Z$2))=Chercher!$Z$2,ROW(),""),IF(AND(ISNUMBER(SEARCH(Chercher!$Z$4,$H492)),OR(Chercher!$Z$5="",ISNUMBER(SEARCH(Chercher!$Z$5,$H492))),OR(Chercher!$Z$6="",ISNUMBER(SEARCH(Chercher!$Z$6,$H492)))),ROW(),"")))</f>
        <v/>
      </c>
      <c r="J492" t="s">
        <v>1686</v>
      </c>
    </row>
    <row r="493" spans="1:10" x14ac:dyDescent="0.25">
      <c r="A493" s="15" t="s">
        <v>1687</v>
      </c>
      <c r="B493" s="16" t="s">
        <v>40</v>
      </c>
      <c r="C493" s="17" t="s">
        <v>1688</v>
      </c>
      <c r="D493" s="17" t="s">
        <v>1652</v>
      </c>
      <c r="E493" s="17" t="s">
        <v>1653</v>
      </c>
      <c r="F493" s="16" t="s">
        <v>1</v>
      </c>
      <c r="G493" s="17" t="s">
        <v>1</v>
      </c>
      <c r="H493" t="s">
        <v>1689</v>
      </c>
      <c r="I493" t="str">
        <f>IF(Chercher!$Z$1="","",IF(Chercher!$Z$3,IF(LEFT($J493,LEN(Chercher!$Z$2))=Chercher!$Z$2,ROW(),""),IF(AND(ISNUMBER(SEARCH(Chercher!$Z$4,$H493)),OR(Chercher!$Z$5="",ISNUMBER(SEARCH(Chercher!$Z$5,$H493))),OR(Chercher!$Z$6="",ISNUMBER(SEARCH(Chercher!$Z$6,$H493)))),ROW(),"")))</f>
        <v/>
      </c>
      <c r="J493" t="s">
        <v>1690</v>
      </c>
    </row>
    <row r="494" spans="1:10" x14ac:dyDescent="0.25">
      <c r="A494" s="15" t="s">
        <v>1691</v>
      </c>
      <c r="B494" s="16" t="s">
        <v>51</v>
      </c>
      <c r="C494" s="17" t="s">
        <v>1692</v>
      </c>
      <c r="D494" s="17" t="s">
        <v>1652</v>
      </c>
      <c r="E494" s="17" t="s">
        <v>1653</v>
      </c>
      <c r="F494" s="16" t="s">
        <v>1</v>
      </c>
      <c r="G494" s="17" t="s">
        <v>1</v>
      </c>
      <c r="H494" t="s">
        <v>1693</v>
      </c>
      <c r="I494" t="str">
        <f>IF(Chercher!$Z$1="","",IF(Chercher!$Z$3,IF(LEFT($J494,LEN(Chercher!$Z$2))=Chercher!$Z$2,ROW(),""),IF(AND(ISNUMBER(SEARCH(Chercher!$Z$4,$H494)),OR(Chercher!$Z$5="",ISNUMBER(SEARCH(Chercher!$Z$5,$H494))),OR(Chercher!$Z$6="",ISNUMBER(SEARCH(Chercher!$Z$6,$H494)))),ROW(),"")))</f>
        <v/>
      </c>
      <c r="J494" t="s">
        <v>1694</v>
      </c>
    </row>
    <row r="495" spans="1:10" x14ac:dyDescent="0.25">
      <c r="A495" s="15" t="s">
        <v>1695</v>
      </c>
      <c r="B495" s="16" t="s">
        <v>51</v>
      </c>
      <c r="C495" s="17" t="s">
        <v>1696</v>
      </c>
      <c r="D495" s="17" t="s">
        <v>1652</v>
      </c>
      <c r="E495" s="17" t="s">
        <v>1653</v>
      </c>
      <c r="F495" s="16" t="s">
        <v>1</v>
      </c>
      <c r="G495" s="17" t="s">
        <v>1</v>
      </c>
      <c r="H495" t="s">
        <v>1697</v>
      </c>
      <c r="I495" t="str">
        <f>IF(Chercher!$Z$1="","",IF(Chercher!$Z$3,IF(LEFT($J495,LEN(Chercher!$Z$2))=Chercher!$Z$2,ROW(),""),IF(AND(ISNUMBER(SEARCH(Chercher!$Z$4,$H495)),OR(Chercher!$Z$5="",ISNUMBER(SEARCH(Chercher!$Z$5,$H495))),OR(Chercher!$Z$6="",ISNUMBER(SEARCH(Chercher!$Z$6,$H495)))),ROW(),"")))</f>
        <v/>
      </c>
      <c r="J495" t="s">
        <v>1698</v>
      </c>
    </row>
    <row r="496" spans="1:10" x14ac:dyDescent="0.25">
      <c r="A496" s="15" t="s">
        <v>1699</v>
      </c>
      <c r="B496" s="16" t="s">
        <v>51</v>
      </c>
      <c r="C496" s="17" t="s">
        <v>1700</v>
      </c>
      <c r="D496" s="17" t="s">
        <v>1652</v>
      </c>
      <c r="E496" s="17" t="s">
        <v>1653</v>
      </c>
      <c r="F496" s="16" t="s">
        <v>1</v>
      </c>
      <c r="G496" s="17" t="s">
        <v>1</v>
      </c>
      <c r="H496" t="s">
        <v>1701</v>
      </c>
      <c r="I496" t="str">
        <f>IF(Chercher!$Z$1="","",IF(Chercher!$Z$3,IF(LEFT($J496,LEN(Chercher!$Z$2))=Chercher!$Z$2,ROW(),""),IF(AND(ISNUMBER(SEARCH(Chercher!$Z$4,$H496)),OR(Chercher!$Z$5="",ISNUMBER(SEARCH(Chercher!$Z$5,$H496))),OR(Chercher!$Z$6="",ISNUMBER(SEARCH(Chercher!$Z$6,$H496)))),ROW(),"")))</f>
        <v/>
      </c>
      <c r="J496" t="s">
        <v>1702</v>
      </c>
    </row>
    <row r="497" spans="1:10" x14ac:dyDescent="0.25">
      <c r="A497" s="15" t="s">
        <v>1703</v>
      </c>
      <c r="B497" s="16" t="s">
        <v>40</v>
      </c>
      <c r="C497" s="17" t="s">
        <v>81</v>
      </c>
      <c r="D497" s="17" t="s">
        <v>1652</v>
      </c>
      <c r="E497" s="17" t="s">
        <v>1653</v>
      </c>
      <c r="F497" s="16" t="s">
        <v>1</v>
      </c>
      <c r="G497" s="17" t="s">
        <v>1</v>
      </c>
      <c r="H497" t="s">
        <v>82</v>
      </c>
      <c r="I497" t="str">
        <f>IF(Chercher!$Z$1="","",IF(Chercher!$Z$3,IF(LEFT($J497,LEN(Chercher!$Z$2))=Chercher!$Z$2,ROW(),""),IF(AND(ISNUMBER(SEARCH(Chercher!$Z$4,$H497)),OR(Chercher!$Z$5="",ISNUMBER(SEARCH(Chercher!$Z$5,$H497))),OR(Chercher!$Z$6="",ISNUMBER(SEARCH(Chercher!$Z$6,$H497)))),ROW(),"")))</f>
        <v/>
      </c>
      <c r="J497" t="s">
        <v>1704</v>
      </c>
    </row>
    <row r="498" spans="1:10" x14ac:dyDescent="0.25">
      <c r="A498" s="15" t="s">
        <v>1705</v>
      </c>
      <c r="B498" s="16" t="s">
        <v>51</v>
      </c>
      <c r="C498" s="17" t="s">
        <v>1706</v>
      </c>
      <c r="D498" s="17" t="s">
        <v>1707</v>
      </c>
      <c r="E498" s="17" t="s">
        <v>1653</v>
      </c>
      <c r="F498" s="16" t="s">
        <v>1</v>
      </c>
      <c r="G498" s="17" t="s">
        <v>1</v>
      </c>
      <c r="H498" t="s">
        <v>1708</v>
      </c>
      <c r="I498" t="str">
        <f>IF(Chercher!$Z$1="","",IF(Chercher!$Z$3,IF(LEFT($J498,LEN(Chercher!$Z$2))=Chercher!$Z$2,ROW(),""),IF(AND(ISNUMBER(SEARCH(Chercher!$Z$4,$H498)),OR(Chercher!$Z$5="",ISNUMBER(SEARCH(Chercher!$Z$5,$H498))),OR(Chercher!$Z$6="",ISNUMBER(SEARCH(Chercher!$Z$6,$H498)))),ROW(),"")))</f>
        <v/>
      </c>
      <c r="J498" t="s">
        <v>1709</v>
      </c>
    </row>
    <row r="499" spans="1:10" x14ac:dyDescent="0.25">
      <c r="A499" s="15" t="s">
        <v>1710</v>
      </c>
      <c r="B499" s="16" t="s">
        <v>40</v>
      </c>
      <c r="C499" s="17" t="s">
        <v>1711</v>
      </c>
      <c r="D499" s="17" t="s">
        <v>1707</v>
      </c>
      <c r="E499" s="17" t="s">
        <v>1653</v>
      </c>
      <c r="F499" s="16" t="s">
        <v>1</v>
      </c>
      <c r="G499" s="17" t="s">
        <v>1</v>
      </c>
      <c r="H499" t="s">
        <v>1712</v>
      </c>
      <c r="I499" t="str">
        <f>IF(Chercher!$Z$1="","",IF(Chercher!$Z$3,IF(LEFT($J499,LEN(Chercher!$Z$2))=Chercher!$Z$2,ROW(),""),IF(AND(ISNUMBER(SEARCH(Chercher!$Z$4,$H499)),OR(Chercher!$Z$5="",ISNUMBER(SEARCH(Chercher!$Z$5,$H499))),OR(Chercher!$Z$6="",ISNUMBER(SEARCH(Chercher!$Z$6,$H499)))),ROW(),"")))</f>
        <v/>
      </c>
      <c r="J499" t="s">
        <v>1713</v>
      </c>
    </row>
    <row r="500" spans="1:10" x14ac:dyDescent="0.25">
      <c r="A500" s="15" t="s">
        <v>1714</v>
      </c>
      <c r="B500" s="16" t="s">
        <v>51</v>
      </c>
      <c r="C500" s="17" t="s">
        <v>1715</v>
      </c>
      <c r="D500" s="17" t="s">
        <v>1707</v>
      </c>
      <c r="E500" s="17" t="s">
        <v>1653</v>
      </c>
      <c r="F500" s="16" t="s">
        <v>1</v>
      </c>
      <c r="G500" s="17" t="s">
        <v>1</v>
      </c>
      <c r="H500" t="s">
        <v>1716</v>
      </c>
      <c r="I500" t="str">
        <f>IF(Chercher!$Z$1="","",IF(Chercher!$Z$3,IF(LEFT($J500,LEN(Chercher!$Z$2))=Chercher!$Z$2,ROW(),""),IF(AND(ISNUMBER(SEARCH(Chercher!$Z$4,$H500)),OR(Chercher!$Z$5="",ISNUMBER(SEARCH(Chercher!$Z$5,$H500))),OR(Chercher!$Z$6="",ISNUMBER(SEARCH(Chercher!$Z$6,$H500)))),ROW(),"")))</f>
        <v/>
      </c>
      <c r="J500" t="s">
        <v>1717</v>
      </c>
    </row>
    <row r="501" spans="1:10" x14ac:dyDescent="0.25">
      <c r="A501" s="15" t="s">
        <v>1718</v>
      </c>
      <c r="B501" s="16" t="s">
        <v>40</v>
      </c>
      <c r="C501" s="17" t="s">
        <v>1719</v>
      </c>
      <c r="D501" s="17" t="s">
        <v>1707</v>
      </c>
      <c r="E501" s="17" t="s">
        <v>1653</v>
      </c>
      <c r="F501" s="16" t="s">
        <v>1</v>
      </c>
      <c r="G501" s="17" t="s">
        <v>1</v>
      </c>
      <c r="H501" t="s">
        <v>1720</v>
      </c>
      <c r="I501" t="str">
        <f>IF(Chercher!$Z$1="","",IF(Chercher!$Z$3,IF(LEFT($J501,LEN(Chercher!$Z$2))=Chercher!$Z$2,ROW(),""),IF(AND(ISNUMBER(SEARCH(Chercher!$Z$4,$H501)),OR(Chercher!$Z$5="",ISNUMBER(SEARCH(Chercher!$Z$5,$H501))),OR(Chercher!$Z$6="",ISNUMBER(SEARCH(Chercher!$Z$6,$H501)))),ROW(),"")))</f>
        <v/>
      </c>
      <c r="J501" t="s">
        <v>1721</v>
      </c>
    </row>
    <row r="502" spans="1:10" x14ac:dyDescent="0.25">
      <c r="A502" s="15" t="s">
        <v>1722</v>
      </c>
      <c r="B502" s="16" t="s">
        <v>51</v>
      </c>
      <c r="C502" s="17" t="s">
        <v>1700</v>
      </c>
      <c r="D502" s="17" t="s">
        <v>1707</v>
      </c>
      <c r="E502" s="17" t="s">
        <v>1653</v>
      </c>
      <c r="F502" s="16" t="s">
        <v>1</v>
      </c>
      <c r="G502" s="17" t="s">
        <v>1</v>
      </c>
      <c r="H502" t="s">
        <v>1701</v>
      </c>
      <c r="I502" t="str">
        <f>IF(Chercher!$Z$1="","",IF(Chercher!$Z$3,IF(LEFT($J502,LEN(Chercher!$Z$2))=Chercher!$Z$2,ROW(),""),IF(AND(ISNUMBER(SEARCH(Chercher!$Z$4,$H502)),OR(Chercher!$Z$5="",ISNUMBER(SEARCH(Chercher!$Z$5,$H502))),OR(Chercher!$Z$6="",ISNUMBER(SEARCH(Chercher!$Z$6,$H502)))),ROW(),"")))</f>
        <v/>
      </c>
      <c r="J502" t="s">
        <v>1723</v>
      </c>
    </row>
    <row r="503" spans="1:10" x14ac:dyDescent="0.25">
      <c r="A503" s="15" t="s">
        <v>1724</v>
      </c>
      <c r="B503" s="16" t="s">
        <v>40</v>
      </c>
      <c r="C503" s="17" t="s">
        <v>81</v>
      </c>
      <c r="D503" s="17" t="s">
        <v>1707</v>
      </c>
      <c r="E503" s="17" t="s">
        <v>1653</v>
      </c>
      <c r="F503" s="16" t="s">
        <v>1</v>
      </c>
      <c r="G503" s="17" t="s">
        <v>1</v>
      </c>
      <c r="H503" t="s">
        <v>82</v>
      </c>
      <c r="I503" t="str">
        <f>IF(Chercher!$Z$1="","",IF(Chercher!$Z$3,IF(LEFT($J503,LEN(Chercher!$Z$2))=Chercher!$Z$2,ROW(),""),IF(AND(ISNUMBER(SEARCH(Chercher!$Z$4,$H503)),OR(Chercher!$Z$5="",ISNUMBER(SEARCH(Chercher!$Z$5,$H503))),OR(Chercher!$Z$6="",ISNUMBER(SEARCH(Chercher!$Z$6,$H503)))),ROW(),"")))</f>
        <v/>
      </c>
      <c r="J503" t="s">
        <v>1725</v>
      </c>
    </row>
    <row r="504" spans="1:10" x14ac:dyDescent="0.25">
      <c r="A504" s="15" t="s">
        <v>1726</v>
      </c>
      <c r="B504" s="16" t="s">
        <v>51</v>
      </c>
      <c r="C504" s="17" t="s">
        <v>1727</v>
      </c>
      <c r="D504" s="17" t="s">
        <v>1728</v>
      </c>
      <c r="E504" s="17" t="s">
        <v>1653</v>
      </c>
      <c r="F504" s="16" t="s">
        <v>1</v>
      </c>
      <c r="G504" s="17" t="s">
        <v>1</v>
      </c>
      <c r="H504" t="s">
        <v>1729</v>
      </c>
      <c r="I504" t="str">
        <f>IF(Chercher!$Z$1="","",IF(Chercher!$Z$3,IF(LEFT($J504,LEN(Chercher!$Z$2))=Chercher!$Z$2,ROW(),""),IF(AND(ISNUMBER(SEARCH(Chercher!$Z$4,$H504)),OR(Chercher!$Z$5="",ISNUMBER(SEARCH(Chercher!$Z$5,$H504))),OR(Chercher!$Z$6="",ISNUMBER(SEARCH(Chercher!$Z$6,$H504)))),ROW(),"")))</f>
        <v/>
      </c>
      <c r="J504" t="s">
        <v>1730</v>
      </c>
    </row>
    <row r="505" spans="1:10" x14ac:dyDescent="0.25">
      <c r="A505" s="15" t="s">
        <v>1731</v>
      </c>
      <c r="B505" s="16" t="s">
        <v>51</v>
      </c>
      <c r="C505" s="17" t="s">
        <v>1732</v>
      </c>
      <c r="D505" s="17" t="s">
        <v>1728</v>
      </c>
      <c r="E505" s="17" t="s">
        <v>1653</v>
      </c>
      <c r="F505" s="16" t="s">
        <v>1</v>
      </c>
      <c r="G505" s="17" t="s">
        <v>1</v>
      </c>
      <c r="H505" t="s">
        <v>1733</v>
      </c>
      <c r="I505" t="str">
        <f>IF(Chercher!$Z$1="","",IF(Chercher!$Z$3,IF(LEFT($J505,LEN(Chercher!$Z$2))=Chercher!$Z$2,ROW(),""),IF(AND(ISNUMBER(SEARCH(Chercher!$Z$4,$H505)),OR(Chercher!$Z$5="",ISNUMBER(SEARCH(Chercher!$Z$5,$H505))),OR(Chercher!$Z$6="",ISNUMBER(SEARCH(Chercher!$Z$6,$H505)))),ROW(),"")))</f>
        <v/>
      </c>
      <c r="J505" t="s">
        <v>1734</v>
      </c>
    </row>
    <row r="506" spans="1:10" x14ac:dyDescent="0.25">
      <c r="A506" s="15" t="s">
        <v>1735</v>
      </c>
      <c r="B506" s="16" t="s">
        <v>40</v>
      </c>
      <c r="C506" s="17" t="s">
        <v>1736</v>
      </c>
      <c r="D506" s="17" t="s">
        <v>1737</v>
      </c>
      <c r="E506" s="17" t="s">
        <v>1653</v>
      </c>
      <c r="F506" s="16" t="s">
        <v>1</v>
      </c>
      <c r="G506" s="17" t="s">
        <v>1</v>
      </c>
      <c r="H506" t="s">
        <v>1736</v>
      </c>
      <c r="I506" t="str">
        <f>IF(Chercher!$Z$1="","",IF(Chercher!$Z$3,IF(LEFT($J506,LEN(Chercher!$Z$2))=Chercher!$Z$2,ROW(),""),IF(AND(ISNUMBER(SEARCH(Chercher!$Z$4,$H506)),OR(Chercher!$Z$5="",ISNUMBER(SEARCH(Chercher!$Z$5,$H506))),OR(Chercher!$Z$6="",ISNUMBER(SEARCH(Chercher!$Z$6,$H506)))),ROW(),"")))</f>
        <v/>
      </c>
      <c r="J506" t="s">
        <v>1738</v>
      </c>
    </row>
    <row r="507" spans="1:10" x14ac:dyDescent="0.25">
      <c r="A507" s="15" t="s">
        <v>1739</v>
      </c>
      <c r="B507" s="16" t="s">
        <v>40</v>
      </c>
      <c r="C507" s="17" t="s">
        <v>1740</v>
      </c>
      <c r="D507" s="17" t="s">
        <v>1737</v>
      </c>
      <c r="E507" s="17" t="s">
        <v>1653</v>
      </c>
      <c r="F507" s="16" t="s">
        <v>1</v>
      </c>
      <c r="G507" s="17" t="s">
        <v>1</v>
      </c>
      <c r="H507" t="s">
        <v>1740</v>
      </c>
      <c r="I507" t="str">
        <f>IF(Chercher!$Z$1="","",IF(Chercher!$Z$3,IF(LEFT($J507,LEN(Chercher!$Z$2))=Chercher!$Z$2,ROW(),""),IF(AND(ISNUMBER(SEARCH(Chercher!$Z$4,$H507)),OR(Chercher!$Z$5="",ISNUMBER(SEARCH(Chercher!$Z$5,$H507))),OR(Chercher!$Z$6="",ISNUMBER(SEARCH(Chercher!$Z$6,$H507)))),ROW(),"")))</f>
        <v/>
      </c>
      <c r="J507" t="s">
        <v>1741</v>
      </c>
    </row>
    <row r="508" spans="1:10" x14ac:dyDescent="0.25">
      <c r="A508" s="15" t="s">
        <v>1742</v>
      </c>
      <c r="B508" s="16" t="s">
        <v>51</v>
      </c>
      <c r="C508" s="17" t="s">
        <v>1276</v>
      </c>
      <c r="D508" s="17" t="s">
        <v>1737</v>
      </c>
      <c r="E508" s="17" t="s">
        <v>1653</v>
      </c>
      <c r="F508" s="16" t="s">
        <v>1</v>
      </c>
      <c r="G508" s="17" t="s">
        <v>1</v>
      </c>
      <c r="H508" t="s">
        <v>1277</v>
      </c>
      <c r="I508" t="str">
        <f>IF(Chercher!$Z$1="","",IF(Chercher!$Z$3,IF(LEFT($J508,LEN(Chercher!$Z$2))=Chercher!$Z$2,ROW(),""),IF(AND(ISNUMBER(SEARCH(Chercher!$Z$4,$H508)),OR(Chercher!$Z$5="",ISNUMBER(SEARCH(Chercher!$Z$5,$H508))),OR(Chercher!$Z$6="",ISNUMBER(SEARCH(Chercher!$Z$6,$H508)))),ROW(),"")))</f>
        <v/>
      </c>
      <c r="J508" t="s">
        <v>1743</v>
      </c>
    </row>
    <row r="509" spans="1:10" x14ac:dyDescent="0.25">
      <c r="A509" s="15" t="s">
        <v>1744</v>
      </c>
      <c r="B509" s="16" t="s">
        <v>51</v>
      </c>
      <c r="C509" s="17" t="s">
        <v>1745</v>
      </c>
      <c r="D509" s="17" t="s">
        <v>1737</v>
      </c>
      <c r="E509" s="17" t="s">
        <v>1653</v>
      </c>
      <c r="F509" s="16" t="s">
        <v>1</v>
      </c>
      <c r="G509" s="17" t="s">
        <v>1</v>
      </c>
      <c r="H509" t="s">
        <v>1746</v>
      </c>
      <c r="I509" t="str">
        <f>IF(Chercher!$Z$1="","",IF(Chercher!$Z$3,IF(LEFT($J509,LEN(Chercher!$Z$2))=Chercher!$Z$2,ROW(),""),IF(AND(ISNUMBER(SEARCH(Chercher!$Z$4,$H509)),OR(Chercher!$Z$5="",ISNUMBER(SEARCH(Chercher!$Z$5,$H509))),OR(Chercher!$Z$6="",ISNUMBER(SEARCH(Chercher!$Z$6,$H509)))),ROW(),"")))</f>
        <v/>
      </c>
      <c r="J509" t="s">
        <v>1747</v>
      </c>
    </row>
    <row r="510" spans="1:10" x14ac:dyDescent="0.25">
      <c r="A510" s="15" t="s">
        <v>1748</v>
      </c>
      <c r="B510" s="16" t="s">
        <v>40</v>
      </c>
      <c r="C510" s="17" t="s">
        <v>81</v>
      </c>
      <c r="D510" s="17" t="s">
        <v>1737</v>
      </c>
      <c r="E510" s="17" t="s">
        <v>1653</v>
      </c>
      <c r="F510" s="16" t="s">
        <v>1</v>
      </c>
      <c r="G510" s="17" t="s">
        <v>1</v>
      </c>
      <c r="H510" t="s">
        <v>82</v>
      </c>
      <c r="I510" t="str">
        <f>IF(Chercher!$Z$1="","",IF(Chercher!$Z$3,IF(LEFT($J510,LEN(Chercher!$Z$2))=Chercher!$Z$2,ROW(),""),IF(AND(ISNUMBER(SEARCH(Chercher!$Z$4,$H510)),OR(Chercher!$Z$5="",ISNUMBER(SEARCH(Chercher!$Z$5,$H510))),OR(Chercher!$Z$6="",ISNUMBER(SEARCH(Chercher!$Z$6,$H510)))),ROW(),"")))</f>
        <v/>
      </c>
      <c r="J510" t="s">
        <v>1749</v>
      </c>
    </row>
    <row r="511" spans="1:10" x14ac:dyDescent="0.25">
      <c r="A511" s="15" t="s">
        <v>1750</v>
      </c>
      <c r="B511" s="16" t="s">
        <v>40</v>
      </c>
      <c r="C511" s="17" t="s">
        <v>1751</v>
      </c>
      <c r="D511" s="17" t="s">
        <v>1752</v>
      </c>
      <c r="E511" s="17" t="s">
        <v>1753</v>
      </c>
      <c r="F511" s="16" t="s">
        <v>1</v>
      </c>
      <c r="G511" s="17" t="s">
        <v>1</v>
      </c>
      <c r="H511" t="s">
        <v>1754</v>
      </c>
      <c r="I511" t="str">
        <f>IF(Chercher!$Z$1="","",IF(Chercher!$Z$3,IF(LEFT($J511,LEN(Chercher!$Z$2))=Chercher!$Z$2,ROW(),""),IF(AND(ISNUMBER(SEARCH(Chercher!$Z$4,$H511)),OR(Chercher!$Z$5="",ISNUMBER(SEARCH(Chercher!$Z$5,$H511))),OR(Chercher!$Z$6="",ISNUMBER(SEARCH(Chercher!$Z$6,$H511)))),ROW(),"")))</f>
        <v/>
      </c>
      <c r="J511" t="s">
        <v>1755</v>
      </c>
    </row>
    <row r="512" spans="1:10" x14ac:dyDescent="0.25">
      <c r="A512" s="15" t="s">
        <v>1756</v>
      </c>
      <c r="B512" s="16" t="s">
        <v>40</v>
      </c>
      <c r="C512" s="17" t="s">
        <v>1757</v>
      </c>
      <c r="D512" s="17" t="s">
        <v>1752</v>
      </c>
      <c r="E512" s="17" t="s">
        <v>1753</v>
      </c>
      <c r="F512" s="16" t="s">
        <v>1</v>
      </c>
      <c r="G512" s="17" t="s">
        <v>1</v>
      </c>
      <c r="H512" t="s">
        <v>1758</v>
      </c>
      <c r="I512" t="str">
        <f>IF(Chercher!$Z$1="","",IF(Chercher!$Z$3,IF(LEFT($J512,LEN(Chercher!$Z$2))=Chercher!$Z$2,ROW(),""),IF(AND(ISNUMBER(SEARCH(Chercher!$Z$4,$H512)),OR(Chercher!$Z$5="",ISNUMBER(SEARCH(Chercher!$Z$5,$H512))),OR(Chercher!$Z$6="",ISNUMBER(SEARCH(Chercher!$Z$6,$H512)))),ROW(),"")))</f>
        <v/>
      </c>
      <c r="J512" t="s">
        <v>1759</v>
      </c>
    </row>
    <row r="513" spans="1:10" x14ac:dyDescent="0.25">
      <c r="A513" s="15" t="s">
        <v>1760</v>
      </c>
      <c r="B513" s="16" t="s">
        <v>40</v>
      </c>
      <c r="C513" s="17" t="s">
        <v>1761</v>
      </c>
      <c r="D513" s="17" t="s">
        <v>1752</v>
      </c>
      <c r="E513" s="17" t="s">
        <v>1753</v>
      </c>
      <c r="F513" s="16" t="s">
        <v>1</v>
      </c>
      <c r="G513" s="17" t="s">
        <v>1</v>
      </c>
      <c r="H513" t="s">
        <v>1762</v>
      </c>
      <c r="I513" t="str">
        <f>IF(Chercher!$Z$1="","",IF(Chercher!$Z$3,IF(LEFT($J513,LEN(Chercher!$Z$2))=Chercher!$Z$2,ROW(),""),IF(AND(ISNUMBER(SEARCH(Chercher!$Z$4,$H513)),OR(Chercher!$Z$5="",ISNUMBER(SEARCH(Chercher!$Z$5,$H513))),OR(Chercher!$Z$6="",ISNUMBER(SEARCH(Chercher!$Z$6,$H513)))),ROW(),"")))</f>
        <v/>
      </c>
      <c r="J513" t="s">
        <v>1763</v>
      </c>
    </row>
    <row r="514" spans="1:10" x14ac:dyDescent="0.25">
      <c r="A514" s="15" t="s">
        <v>1764</v>
      </c>
      <c r="B514" s="16" t="s">
        <v>40</v>
      </c>
      <c r="C514" s="17" t="s">
        <v>1765</v>
      </c>
      <c r="D514" s="17" t="s">
        <v>1752</v>
      </c>
      <c r="E514" s="17" t="s">
        <v>1753</v>
      </c>
      <c r="F514" s="16" t="s">
        <v>1</v>
      </c>
      <c r="G514" s="17" t="s">
        <v>1</v>
      </c>
      <c r="H514" t="s">
        <v>1766</v>
      </c>
      <c r="I514" t="str">
        <f>IF(Chercher!$Z$1="","",IF(Chercher!$Z$3,IF(LEFT($J514,LEN(Chercher!$Z$2))=Chercher!$Z$2,ROW(),""),IF(AND(ISNUMBER(SEARCH(Chercher!$Z$4,$H514)),OR(Chercher!$Z$5="",ISNUMBER(SEARCH(Chercher!$Z$5,$H514))),OR(Chercher!$Z$6="",ISNUMBER(SEARCH(Chercher!$Z$6,$H514)))),ROW(),"")))</f>
        <v/>
      </c>
      <c r="J514" t="s">
        <v>1767</v>
      </c>
    </row>
    <row r="515" spans="1:10" x14ac:dyDescent="0.25">
      <c r="A515" s="15" t="s">
        <v>1768</v>
      </c>
      <c r="B515" s="16" t="s">
        <v>40</v>
      </c>
      <c r="C515" s="17" t="s">
        <v>1769</v>
      </c>
      <c r="D515" s="17" t="s">
        <v>1752</v>
      </c>
      <c r="E515" s="17" t="s">
        <v>1753</v>
      </c>
      <c r="F515" s="16" t="s">
        <v>1</v>
      </c>
      <c r="G515" s="17" t="s">
        <v>1</v>
      </c>
      <c r="H515" t="s">
        <v>1770</v>
      </c>
      <c r="I515" t="str">
        <f>IF(Chercher!$Z$1="","",IF(Chercher!$Z$3,IF(LEFT($J515,LEN(Chercher!$Z$2))=Chercher!$Z$2,ROW(),""),IF(AND(ISNUMBER(SEARCH(Chercher!$Z$4,$H515)),OR(Chercher!$Z$5="",ISNUMBER(SEARCH(Chercher!$Z$5,$H515))),OR(Chercher!$Z$6="",ISNUMBER(SEARCH(Chercher!$Z$6,$H515)))),ROW(),"")))</f>
        <v/>
      </c>
      <c r="J515" t="s">
        <v>1771</v>
      </c>
    </row>
    <row r="516" spans="1:10" x14ac:dyDescent="0.25">
      <c r="A516" s="15" t="s">
        <v>1772</v>
      </c>
      <c r="B516" s="16" t="s">
        <v>51</v>
      </c>
      <c r="C516" s="17" t="s">
        <v>1773</v>
      </c>
      <c r="D516" s="17" t="s">
        <v>1752</v>
      </c>
      <c r="E516" s="17" t="s">
        <v>1753</v>
      </c>
      <c r="F516" s="16" t="s">
        <v>1</v>
      </c>
      <c r="G516" s="17" t="s">
        <v>1</v>
      </c>
      <c r="H516" t="s">
        <v>1774</v>
      </c>
      <c r="I516">
        <f>IF(Chercher!$Z$1="","",IF(Chercher!$Z$3,IF(LEFT($J516,LEN(Chercher!$Z$2))=Chercher!$Z$2,ROW(),""),IF(AND(ISNUMBER(SEARCH(Chercher!$Z$4,$H516)),OR(Chercher!$Z$5="",ISNUMBER(SEARCH(Chercher!$Z$5,$H516))),OR(Chercher!$Z$6="",ISNUMBER(SEARCH(Chercher!$Z$6,$H516)))),ROW(),"")))</f>
        <v>516</v>
      </c>
      <c r="J516" t="s">
        <v>1775</v>
      </c>
    </row>
    <row r="517" spans="1:10" x14ac:dyDescent="0.25">
      <c r="A517" s="15" t="s">
        <v>1776</v>
      </c>
      <c r="B517" s="16" t="s">
        <v>51</v>
      </c>
      <c r="C517" s="17" t="s">
        <v>1777</v>
      </c>
      <c r="D517" s="17" t="s">
        <v>1752</v>
      </c>
      <c r="E517" s="17" t="s">
        <v>1753</v>
      </c>
      <c r="F517" s="16" t="s">
        <v>1</v>
      </c>
      <c r="G517" s="17" t="s">
        <v>1</v>
      </c>
      <c r="H517" t="s">
        <v>1778</v>
      </c>
      <c r="I517">
        <f>IF(Chercher!$Z$1="","",IF(Chercher!$Z$3,IF(LEFT($J517,LEN(Chercher!$Z$2))=Chercher!$Z$2,ROW(),""),IF(AND(ISNUMBER(SEARCH(Chercher!$Z$4,$H517)),OR(Chercher!$Z$5="",ISNUMBER(SEARCH(Chercher!$Z$5,$H517))),OR(Chercher!$Z$6="",ISNUMBER(SEARCH(Chercher!$Z$6,$H517)))),ROW(),"")))</f>
        <v>517</v>
      </c>
      <c r="J517" t="s">
        <v>1779</v>
      </c>
    </row>
    <row r="518" spans="1:10" x14ac:dyDescent="0.25">
      <c r="A518" s="15" t="s">
        <v>1780</v>
      </c>
      <c r="B518" s="16" t="s">
        <v>51</v>
      </c>
      <c r="C518" s="17" t="s">
        <v>1781</v>
      </c>
      <c r="D518" s="17" t="s">
        <v>1752</v>
      </c>
      <c r="E518" s="17" t="s">
        <v>1753</v>
      </c>
      <c r="F518" s="16" t="s">
        <v>1</v>
      </c>
      <c r="G518" s="17" t="s">
        <v>1</v>
      </c>
      <c r="H518" t="s">
        <v>1782</v>
      </c>
      <c r="I518" t="str">
        <f>IF(Chercher!$Z$1="","",IF(Chercher!$Z$3,IF(LEFT($J518,LEN(Chercher!$Z$2))=Chercher!$Z$2,ROW(),""),IF(AND(ISNUMBER(SEARCH(Chercher!$Z$4,$H518)),OR(Chercher!$Z$5="",ISNUMBER(SEARCH(Chercher!$Z$5,$H518))),OR(Chercher!$Z$6="",ISNUMBER(SEARCH(Chercher!$Z$6,$H518)))),ROW(),"")))</f>
        <v/>
      </c>
      <c r="J518" t="s">
        <v>1783</v>
      </c>
    </row>
    <row r="519" spans="1:10" x14ac:dyDescent="0.25">
      <c r="A519" s="15" t="s">
        <v>1784</v>
      </c>
      <c r="B519" s="16" t="s">
        <v>51</v>
      </c>
      <c r="C519" s="17" t="s">
        <v>1785</v>
      </c>
      <c r="D519" s="17" t="s">
        <v>1752</v>
      </c>
      <c r="E519" s="17" t="s">
        <v>1753</v>
      </c>
      <c r="F519" s="16" t="s">
        <v>1</v>
      </c>
      <c r="G519" s="17" t="s">
        <v>1</v>
      </c>
      <c r="H519" t="s">
        <v>1786</v>
      </c>
      <c r="I519" t="str">
        <f>IF(Chercher!$Z$1="","",IF(Chercher!$Z$3,IF(LEFT($J519,LEN(Chercher!$Z$2))=Chercher!$Z$2,ROW(),""),IF(AND(ISNUMBER(SEARCH(Chercher!$Z$4,$H519)),OR(Chercher!$Z$5="",ISNUMBER(SEARCH(Chercher!$Z$5,$H519))),OR(Chercher!$Z$6="",ISNUMBER(SEARCH(Chercher!$Z$6,$H519)))),ROW(),"")))</f>
        <v/>
      </c>
      <c r="J519" t="s">
        <v>1787</v>
      </c>
    </row>
    <row r="520" spans="1:10" x14ac:dyDescent="0.25">
      <c r="A520" s="15" t="s">
        <v>1788</v>
      </c>
      <c r="B520" s="16" t="s">
        <v>51</v>
      </c>
      <c r="C520" s="17" t="s">
        <v>1789</v>
      </c>
      <c r="D520" s="17" t="s">
        <v>1752</v>
      </c>
      <c r="E520" s="17" t="s">
        <v>1753</v>
      </c>
      <c r="F520" s="16" t="s">
        <v>1</v>
      </c>
      <c r="G520" s="17" t="s">
        <v>1</v>
      </c>
      <c r="H520" t="s">
        <v>1790</v>
      </c>
      <c r="I520">
        <f>IF(Chercher!$Z$1="","",IF(Chercher!$Z$3,IF(LEFT($J520,LEN(Chercher!$Z$2))=Chercher!$Z$2,ROW(),""),IF(AND(ISNUMBER(SEARCH(Chercher!$Z$4,$H520)),OR(Chercher!$Z$5="",ISNUMBER(SEARCH(Chercher!$Z$5,$H520))),OR(Chercher!$Z$6="",ISNUMBER(SEARCH(Chercher!$Z$6,$H520)))),ROW(),"")))</f>
        <v>520</v>
      </c>
      <c r="J520" t="s">
        <v>1791</v>
      </c>
    </row>
    <row r="521" spans="1:10" x14ac:dyDescent="0.25">
      <c r="A521" s="15" t="s">
        <v>1792</v>
      </c>
      <c r="B521" s="16" t="s">
        <v>51</v>
      </c>
      <c r="C521" s="17" t="s">
        <v>1793</v>
      </c>
      <c r="D521" s="17" t="s">
        <v>1752</v>
      </c>
      <c r="E521" s="17" t="s">
        <v>1753</v>
      </c>
      <c r="F521" s="16" t="s">
        <v>1</v>
      </c>
      <c r="G521" s="17" t="s">
        <v>1</v>
      </c>
      <c r="H521" t="s">
        <v>1794</v>
      </c>
      <c r="I521" t="str">
        <f>IF(Chercher!$Z$1="","",IF(Chercher!$Z$3,IF(LEFT($J521,LEN(Chercher!$Z$2))=Chercher!$Z$2,ROW(),""),IF(AND(ISNUMBER(SEARCH(Chercher!$Z$4,$H521)),OR(Chercher!$Z$5="",ISNUMBER(SEARCH(Chercher!$Z$5,$H521))),OR(Chercher!$Z$6="",ISNUMBER(SEARCH(Chercher!$Z$6,$H521)))),ROW(),"")))</f>
        <v/>
      </c>
      <c r="J521" t="s">
        <v>1795</v>
      </c>
    </row>
    <row r="522" spans="1:10" x14ac:dyDescent="0.25">
      <c r="A522" s="15" t="s">
        <v>1796</v>
      </c>
      <c r="B522" s="16" t="s">
        <v>40</v>
      </c>
      <c r="C522" s="17" t="s">
        <v>1797</v>
      </c>
      <c r="D522" s="17" t="s">
        <v>1752</v>
      </c>
      <c r="E522" s="17" t="s">
        <v>1753</v>
      </c>
      <c r="F522" s="16" t="s">
        <v>1</v>
      </c>
      <c r="G522" s="17" t="s">
        <v>1</v>
      </c>
      <c r="H522" t="s">
        <v>1798</v>
      </c>
      <c r="I522" t="str">
        <f>IF(Chercher!$Z$1="","",IF(Chercher!$Z$3,IF(LEFT($J522,LEN(Chercher!$Z$2))=Chercher!$Z$2,ROW(),""),IF(AND(ISNUMBER(SEARCH(Chercher!$Z$4,$H522)),OR(Chercher!$Z$5="",ISNUMBER(SEARCH(Chercher!$Z$5,$H522))),OR(Chercher!$Z$6="",ISNUMBER(SEARCH(Chercher!$Z$6,$H522)))),ROW(),"")))</f>
        <v/>
      </c>
      <c r="J522" t="s">
        <v>1799</v>
      </c>
    </row>
    <row r="523" spans="1:10" x14ac:dyDescent="0.25">
      <c r="A523" s="15" t="s">
        <v>1800</v>
      </c>
      <c r="B523" s="16" t="s">
        <v>51</v>
      </c>
      <c r="C523" s="17" t="s">
        <v>1801</v>
      </c>
      <c r="D523" s="17" t="s">
        <v>1752</v>
      </c>
      <c r="E523" s="17" t="s">
        <v>1753</v>
      </c>
      <c r="F523" s="16" t="s">
        <v>1</v>
      </c>
      <c r="G523" s="17" t="s">
        <v>1</v>
      </c>
      <c r="H523" t="s">
        <v>1801</v>
      </c>
      <c r="I523" t="str">
        <f>IF(Chercher!$Z$1="","",IF(Chercher!$Z$3,IF(LEFT($J523,LEN(Chercher!$Z$2))=Chercher!$Z$2,ROW(),""),IF(AND(ISNUMBER(SEARCH(Chercher!$Z$4,$H523)),OR(Chercher!$Z$5="",ISNUMBER(SEARCH(Chercher!$Z$5,$H523))),OR(Chercher!$Z$6="",ISNUMBER(SEARCH(Chercher!$Z$6,$H523)))),ROW(),"")))</f>
        <v/>
      </c>
      <c r="J523" t="s">
        <v>1802</v>
      </c>
    </row>
    <row r="524" spans="1:10" x14ac:dyDescent="0.25">
      <c r="A524" s="15" t="s">
        <v>1803</v>
      </c>
      <c r="B524" s="16" t="s">
        <v>40</v>
      </c>
      <c r="C524" s="17" t="s">
        <v>1804</v>
      </c>
      <c r="D524" s="17" t="s">
        <v>1752</v>
      </c>
      <c r="E524" s="17" t="s">
        <v>1753</v>
      </c>
      <c r="F524" s="16" t="s">
        <v>1</v>
      </c>
      <c r="G524" s="17" t="s">
        <v>1</v>
      </c>
      <c r="H524" t="s">
        <v>1805</v>
      </c>
      <c r="I524" t="str">
        <f>IF(Chercher!$Z$1="","",IF(Chercher!$Z$3,IF(LEFT($J524,LEN(Chercher!$Z$2))=Chercher!$Z$2,ROW(),""),IF(AND(ISNUMBER(SEARCH(Chercher!$Z$4,$H524)),OR(Chercher!$Z$5="",ISNUMBER(SEARCH(Chercher!$Z$5,$H524))),OR(Chercher!$Z$6="",ISNUMBER(SEARCH(Chercher!$Z$6,$H524)))),ROW(),"")))</f>
        <v/>
      </c>
      <c r="J524" t="s">
        <v>1806</v>
      </c>
    </row>
    <row r="525" spans="1:10" x14ac:dyDescent="0.25">
      <c r="A525" s="15" t="s">
        <v>1807</v>
      </c>
      <c r="B525" s="16" t="s">
        <v>51</v>
      </c>
      <c r="C525" s="17" t="s">
        <v>1808</v>
      </c>
      <c r="D525" s="17" t="s">
        <v>1752</v>
      </c>
      <c r="E525" s="17" t="s">
        <v>1753</v>
      </c>
      <c r="F525" s="16" t="s">
        <v>1</v>
      </c>
      <c r="G525" s="17" t="s">
        <v>1</v>
      </c>
      <c r="H525" t="s">
        <v>1809</v>
      </c>
      <c r="I525" t="str">
        <f>IF(Chercher!$Z$1="","",IF(Chercher!$Z$3,IF(LEFT($J525,LEN(Chercher!$Z$2))=Chercher!$Z$2,ROW(),""),IF(AND(ISNUMBER(SEARCH(Chercher!$Z$4,$H525)),OR(Chercher!$Z$5="",ISNUMBER(SEARCH(Chercher!$Z$5,$H525))),OR(Chercher!$Z$6="",ISNUMBER(SEARCH(Chercher!$Z$6,$H525)))),ROW(),"")))</f>
        <v/>
      </c>
      <c r="J525" t="s">
        <v>1810</v>
      </c>
    </row>
    <row r="526" spans="1:10" x14ac:dyDescent="0.25">
      <c r="A526" s="15" t="s">
        <v>1811</v>
      </c>
      <c r="B526" s="16" t="s">
        <v>40</v>
      </c>
      <c r="C526" s="17" t="s">
        <v>1812</v>
      </c>
      <c r="D526" s="17" t="s">
        <v>1752</v>
      </c>
      <c r="E526" s="17" t="s">
        <v>1753</v>
      </c>
      <c r="F526" s="16" t="s">
        <v>1</v>
      </c>
      <c r="G526" s="17" t="s">
        <v>1</v>
      </c>
      <c r="H526" t="s">
        <v>1813</v>
      </c>
      <c r="I526" t="str">
        <f>IF(Chercher!$Z$1="","",IF(Chercher!$Z$3,IF(LEFT($J526,LEN(Chercher!$Z$2))=Chercher!$Z$2,ROW(),""),IF(AND(ISNUMBER(SEARCH(Chercher!$Z$4,$H526)),OR(Chercher!$Z$5="",ISNUMBER(SEARCH(Chercher!$Z$5,$H526))),OR(Chercher!$Z$6="",ISNUMBER(SEARCH(Chercher!$Z$6,$H526)))),ROW(),"")))</f>
        <v/>
      </c>
      <c r="J526" t="s">
        <v>1814</v>
      </c>
    </row>
    <row r="527" spans="1:10" x14ac:dyDescent="0.25">
      <c r="A527" s="15" t="s">
        <v>1815</v>
      </c>
      <c r="B527" s="16" t="s">
        <v>51</v>
      </c>
      <c r="C527" s="17" t="s">
        <v>1816</v>
      </c>
      <c r="D527" s="17" t="s">
        <v>1752</v>
      </c>
      <c r="E527" s="17" t="s">
        <v>1753</v>
      </c>
      <c r="F527" s="16" t="s">
        <v>1</v>
      </c>
      <c r="G527" s="17" t="s">
        <v>1</v>
      </c>
      <c r="H527" t="s">
        <v>1817</v>
      </c>
      <c r="I527" t="str">
        <f>IF(Chercher!$Z$1="","",IF(Chercher!$Z$3,IF(LEFT($J527,LEN(Chercher!$Z$2))=Chercher!$Z$2,ROW(),""),IF(AND(ISNUMBER(SEARCH(Chercher!$Z$4,$H527)),OR(Chercher!$Z$5="",ISNUMBER(SEARCH(Chercher!$Z$5,$H527))),OR(Chercher!$Z$6="",ISNUMBER(SEARCH(Chercher!$Z$6,$H527)))),ROW(),"")))</f>
        <v/>
      </c>
      <c r="J527" t="s">
        <v>1818</v>
      </c>
    </row>
    <row r="528" spans="1:10" x14ac:dyDescent="0.25">
      <c r="A528" s="15" t="s">
        <v>1819</v>
      </c>
      <c r="B528" s="16" t="s">
        <v>51</v>
      </c>
      <c r="C528" s="17" t="s">
        <v>1820</v>
      </c>
      <c r="D528" s="17" t="s">
        <v>1752</v>
      </c>
      <c r="E528" s="17" t="s">
        <v>1753</v>
      </c>
      <c r="F528" s="16" t="s">
        <v>1</v>
      </c>
      <c r="G528" s="17" t="s">
        <v>1</v>
      </c>
      <c r="H528" t="s">
        <v>1821</v>
      </c>
      <c r="I528">
        <f>IF(Chercher!$Z$1="","",IF(Chercher!$Z$3,IF(LEFT($J528,LEN(Chercher!$Z$2))=Chercher!$Z$2,ROW(),""),IF(AND(ISNUMBER(SEARCH(Chercher!$Z$4,$H528)),OR(Chercher!$Z$5="",ISNUMBER(SEARCH(Chercher!$Z$5,$H528))),OR(Chercher!$Z$6="",ISNUMBER(SEARCH(Chercher!$Z$6,$H528)))),ROW(),"")))</f>
        <v>528</v>
      </c>
      <c r="J528" t="s">
        <v>1822</v>
      </c>
    </row>
    <row r="529" spans="1:10" x14ac:dyDescent="0.25">
      <c r="A529" s="15" t="s">
        <v>1823</v>
      </c>
      <c r="B529" s="16" t="s">
        <v>51</v>
      </c>
      <c r="C529" s="17" t="s">
        <v>1824</v>
      </c>
      <c r="D529" s="17" t="s">
        <v>1752</v>
      </c>
      <c r="E529" s="17" t="s">
        <v>1753</v>
      </c>
      <c r="F529" s="16" t="s">
        <v>1</v>
      </c>
      <c r="G529" s="17" t="s">
        <v>1</v>
      </c>
      <c r="H529" t="s">
        <v>1825</v>
      </c>
      <c r="I529" t="str">
        <f>IF(Chercher!$Z$1="","",IF(Chercher!$Z$3,IF(LEFT($J529,LEN(Chercher!$Z$2))=Chercher!$Z$2,ROW(),""),IF(AND(ISNUMBER(SEARCH(Chercher!$Z$4,$H529)),OR(Chercher!$Z$5="",ISNUMBER(SEARCH(Chercher!$Z$5,$H529))),OR(Chercher!$Z$6="",ISNUMBER(SEARCH(Chercher!$Z$6,$H529)))),ROW(),"")))</f>
        <v/>
      </c>
      <c r="J529" t="s">
        <v>1826</v>
      </c>
    </row>
    <row r="530" spans="1:10" x14ac:dyDescent="0.25">
      <c r="A530" s="15" t="s">
        <v>1827</v>
      </c>
      <c r="B530" s="16" t="s">
        <v>40</v>
      </c>
      <c r="C530" s="17" t="s">
        <v>1828</v>
      </c>
      <c r="D530" s="17" t="s">
        <v>1752</v>
      </c>
      <c r="E530" s="17" t="s">
        <v>1753</v>
      </c>
      <c r="F530" s="16" t="s">
        <v>1</v>
      </c>
      <c r="G530" s="17" t="s">
        <v>1</v>
      </c>
      <c r="H530" t="s">
        <v>1829</v>
      </c>
      <c r="I530" t="str">
        <f>IF(Chercher!$Z$1="","",IF(Chercher!$Z$3,IF(LEFT($J530,LEN(Chercher!$Z$2))=Chercher!$Z$2,ROW(),""),IF(AND(ISNUMBER(SEARCH(Chercher!$Z$4,$H530)),OR(Chercher!$Z$5="",ISNUMBER(SEARCH(Chercher!$Z$5,$H530))),OR(Chercher!$Z$6="",ISNUMBER(SEARCH(Chercher!$Z$6,$H530)))),ROW(),"")))</f>
        <v/>
      </c>
      <c r="J530" t="s">
        <v>1830</v>
      </c>
    </row>
    <row r="531" spans="1:10" x14ac:dyDescent="0.25">
      <c r="A531" s="15" t="s">
        <v>1831</v>
      </c>
      <c r="B531" s="16" t="s">
        <v>40</v>
      </c>
      <c r="C531" s="17" t="s">
        <v>81</v>
      </c>
      <c r="D531" s="17" t="s">
        <v>1752</v>
      </c>
      <c r="E531" s="17" t="s">
        <v>1753</v>
      </c>
      <c r="F531" s="16" t="s">
        <v>1</v>
      </c>
      <c r="G531" s="17" t="s">
        <v>1</v>
      </c>
      <c r="H531" t="s">
        <v>82</v>
      </c>
      <c r="I531" t="str">
        <f>IF(Chercher!$Z$1="","",IF(Chercher!$Z$3,IF(LEFT($J531,LEN(Chercher!$Z$2))=Chercher!$Z$2,ROW(),""),IF(AND(ISNUMBER(SEARCH(Chercher!$Z$4,$H531)),OR(Chercher!$Z$5="",ISNUMBER(SEARCH(Chercher!$Z$5,$H531))),OR(Chercher!$Z$6="",ISNUMBER(SEARCH(Chercher!$Z$6,$H531)))),ROW(),"")))</f>
        <v/>
      </c>
      <c r="J531" t="s">
        <v>1832</v>
      </c>
    </row>
    <row r="532" spans="1:10" x14ac:dyDescent="0.25">
      <c r="A532" s="15" t="s">
        <v>1833</v>
      </c>
      <c r="B532" s="16" t="s">
        <v>51</v>
      </c>
      <c r="C532" s="17" t="s">
        <v>1834</v>
      </c>
      <c r="D532" s="17" t="s">
        <v>1835</v>
      </c>
      <c r="E532" s="17" t="s">
        <v>1753</v>
      </c>
      <c r="F532" s="16" t="s">
        <v>1</v>
      </c>
      <c r="G532" s="17" t="s">
        <v>1</v>
      </c>
      <c r="H532" t="s">
        <v>1834</v>
      </c>
      <c r="I532" t="str">
        <f>IF(Chercher!$Z$1="","",IF(Chercher!$Z$3,IF(LEFT($J532,LEN(Chercher!$Z$2))=Chercher!$Z$2,ROW(),""),IF(AND(ISNUMBER(SEARCH(Chercher!$Z$4,$H532)),OR(Chercher!$Z$5="",ISNUMBER(SEARCH(Chercher!$Z$5,$H532))),OR(Chercher!$Z$6="",ISNUMBER(SEARCH(Chercher!$Z$6,$H532)))),ROW(),"")))</f>
        <v/>
      </c>
      <c r="J532" t="s">
        <v>1836</v>
      </c>
    </row>
    <row r="533" spans="1:10" x14ac:dyDescent="0.25">
      <c r="A533" s="15" t="s">
        <v>1837</v>
      </c>
      <c r="B533" s="16" t="s">
        <v>51</v>
      </c>
      <c r="C533" s="17" t="s">
        <v>1838</v>
      </c>
      <c r="D533" s="17" t="s">
        <v>1835</v>
      </c>
      <c r="E533" s="17" t="s">
        <v>1753</v>
      </c>
      <c r="F533" s="16" t="s">
        <v>1</v>
      </c>
      <c r="G533" s="17" t="s">
        <v>1</v>
      </c>
      <c r="H533" t="s">
        <v>1839</v>
      </c>
      <c r="I533" t="str">
        <f>IF(Chercher!$Z$1="","",IF(Chercher!$Z$3,IF(LEFT($J533,LEN(Chercher!$Z$2))=Chercher!$Z$2,ROW(),""),IF(AND(ISNUMBER(SEARCH(Chercher!$Z$4,$H533)),OR(Chercher!$Z$5="",ISNUMBER(SEARCH(Chercher!$Z$5,$H533))),OR(Chercher!$Z$6="",ISNUMBER(SEARCH(Chercher!$Z$6,$H533)))),ROW(),"")))</f>
        <v/>
      </c>
      <c r="J533" t="s">
        <v>1840</v>
      </c>
    </row>
    <row r="534" spans="1:10" x14ac:dyDescent="0.25">
      <c r="A534" s="15" t="s">
        <v>1841</v>
      </c>
      <c r="B534" s="16" t="s">
        <v>51</v>
      </c>
      <c r="C534" s="17" t="s">
        <v>1842</v>
      </c>
      <c r="D534" s="17" t="s">
        <v>1843</v>
      </c>
      <c r="E534" s="17" t="s">
        <v>1844</v>
      </c>
      <c r="F534" s="16" t="s">
        <v>1</v>
      </c>
      <c r="G534" s="17" t="s">
        <v>1</v>
      </c>
      <c r="H534" t="s">
        <v>1845</v>
      </c>
      <c r="I534">
        <f>IF(Chercher!$Z$1="","",IF(Chercher!$Z$3,IF(LEFT($J534,LEN(Chercher!$Z$2))=Chercher!$Z$2,ROW(),""),IF(AND(ISNUMBER(SEARCH(Chercher!$Z$4,$H534)),OR(Chercher!$Z$5="",ISNUMBER(SEARCH(Chercher!$Z$5,$H534))),OR(Chercher!$Z$6="",ISNUMBER(SEARCH(Chercher!$Z$6,$H534)))),ROW(),"")))</f>
        <v>534</v>
      </c>
      <c r="J534" t="s">
        <v>1846</v>
      </c>
    </row>
    <row r="535" spans="1:10" x14ac:dyDescent="0.25">
      <c r="A535" s="15" t="s">
        <v>1847</v>
      </c>
      <c r="B535" s="16" t="s">
        <v>51</v>
      </c>
      <c r="C535" s="17" t="s">
        <v>1848</v>
      </c>
      <c r="D535" s="17" t="s">
        <v>1843</v>
      </c>
      <c r="E535" s="17" t="s">
        <v>1844</v>
      </c>
      <c r="F535" s="16" t="s">
        <v>1</v>
      </c>
      <c r="G535" s="17" t="s">
        <v>1</v>
      </c>
      <c r="H535" t="s">
        <v>1849</v>
      </c>
      <c r="I535">
        <f>IF(Chercher!$Z$1="","",IF(Chercher!$Z$3,IF(LEFT($J535,LEN(Chercher!$Z$2))=Chercher!$Z$2,ROW(),""),IF(AND(ISNUMBER(SEARCH(Chercher!$Z$4,$H535)),OR(Chercher!$Z$5="",ISNUMBER(SEARCH(Chercher!$Z$5,$H535))),OR(Chercher!$Z$6="",ISNUMBER(SEARCH(Chercher!$Z$6,$H535)))),ROW(),"")))</f>
        <v>535</v>
      </c>
      <c r="J535" t="s">
        <v>1850</v>
      </c>
    </row>
    <row r="536" spans="1:10" x14ac:dyDescent="0.25">
      <c r="A536" s="15" t="s">
        <v>1851</v>
      </c>
      <c r="B536" s="16" t="s">
        <v>51</v>
      </c>
      <c r="C536" s="17" t="s">
        <v>1852</v>
      </c>
      <c r="D536" s="17" t="s">
        <v>1843</v>
      </c>
      <c r="E536" s="17" t="s">
        <v>1844</v>
      </c>
      <c r="F536" s="16" t="s">
        <v>1</v>
      </c>
      <c r="G536" s="17" t="s">
        <v>1</v>
      </c>
      <c r="H536" t="s">
        <v>1853</v>
      </c>
      <c r="I536">
        <f>IF(Chercher!$Z$1="","",IF(Chercher!$Z$3,IF(LEFT($J536,LEN(Chercher!$Z$2))=Chercher!$Z$2,ROW(),""),IF(AND(ISNUMBER(SEARCH(Chercher!$Z$4,$H536)),OR(Chercher!$Z$5="",ISNUMBER(SEARCH(Chercher!$Z$5,$H536))),OR(Chercher!$Z$6="",ISNUMBER(SEARCH(Chercher!$Z$6,$H536)))),ROW(),"")))</f>
        <v>536</v>
      </c>
      <c r="J536" t="s">
        <v>1854</v>
      </c>
    </row>
    <row r="537" spans="1:10" x14ac:dyDescent="0.25">
      <c r="A537" s="15" t="s">
        <v>1855</v>
      </c>
      <c r="B537" s="16" t="s">
        <v>51</v>
      </c>
      <c r="C537" s="17" t="s">
        <v>1856</v>
      </c>
      <c r="D537" s="17" t="s">
        <v>1843</v>
      </c>
      <c r="E537" s="17" t="s">
        <v>1844</v>
      </c>
      <c r="F537" s="16" t="s">
        <v>1</v>
      </c>
      <c r="G537" s="17" t="s">
        <v>1</v>
      </c>
      <c r="H537" t="s">
        <v>1857</v>
      </c>
      <c r="I537">
        <f>IF(Chercher!$Z$1="","",IF(Chercher!$Z$3,IF(LEFT($J537,LEN(Chercher!$Z$2))=Chercher!$Z$2,ROW(),""),IF(AND(ISNUMBER(SEARCH(Chercher!$Z$4,$H537)),OR(Chercher!$Z$5="",ISNUMBER(SEARCH(Chercher!$Z$5,$H537))),OR(Chercher!$Z$6="",ISNUMBER(SEARCH(Chercher!$Z$6,$H537)))),ROW(),"")))</f>
        <v>537</v>
      </c>
      <c r="J537" t="s">
        <v>1858</v>
      </c>
    </row>
    <row r="538" spans="1:10" x14ac:dyDescent="0.25">
      <c r="A538" s="15" t="s">
        <v>1859</v>
      </c>
      <c r="B538" s="16" t="s">
        <v>51</v>
      </c>
      <c r="C538" s="17" t="s">
        <v>1860</v>
      </c>
      <c r="D538" s="17" t="s">
        <v>1843</v>
      </c>
      <c r="E538" s="17" t="s">
        <v>1844</v>
      </c>
      <c r="F538" s="16" t="s">
        <v>1</v>
      </c>
      <c r="G538" s="17" t="s">
        <v>1</v>
      </c>
      <c r="H538" t="s">
        <v>1861</v>
      </c>
      <c r="I538">
        <f>IF(Chercher!$Z$1="","",IF(Chercher!$Z$3,IF(LEFT($J538,LEN(Chercher!$Z$2))=Chercher!$Z$2,ROW(),""),IF(AND(ISNUMBER(SEARCH(Chercher!$Z$4,$H538)),OR(Chercher!$Z$5="",ISNUMBER(SEARCH(Chercher!$Z$5,$H538))),OR(Chercher!$Z$6="",ISNUMBER(SEARCH(Chercher!$Z$6,$H538)))),ROW(),"")))</f>
        <v>538</v>
      </c>
      <c r="J538" t="s">
        <v>1862</v>
      </c>
    </row>
    <row r="539" spans="1:10" x14ac:dyDescent="0.25">
      <c r="A539" s="15" t="s">
        <v>1863</v>
      </c>
      <c r="B539" s="16" t="s">
        <v>51</v>
      </c>
      <c r="C539" s="17" t="s">
        <v>1864</v>
      </c>
      <c r="D539" s="17" t="s">
        <v>1843</v>
      </c>
      <c r="E539" s="17" t="s">
        <v>1844</v>
      </c>
      <c r="F539" s="16" t="s">
        <v>1</v>
      </c>
      <c r="G539" s="17" t="s">
        <v>1</v>
      </c>
      <c r="H539" t="s">
        <v>1865</v>
      </c>
      <c r="I539">
        <f>IF(Chercher!$Z$1="","",IF(Chercher!$Z$3,IF(LEFT($J539,LEN(Chercher!$Z$2))=Chercher!$Z$2,ROW(),""),IF(AND(ISNUMBER(SEARCH(Chercher!$Z$4,$H539)),OR(Chercher!$Z$5="",ISNUMBER(SEARCH(Chercher!$Z$5,$H539))),OR(Chercher!$Z$6="",ISNUMBER(SEARCH(Chercher!$Z$6,$H539)))),ROW(),"")))</f>
        <v>539</v>
      </c>
      <c r="J539" t="s">
        <v>1866</v>
      </c>
    </row>
    <row r="540" spans="1:10" x14ac:dyDescent="0.25">
      <c r="A540" s="15" t="s">
        <v>1867</v>
      </c>
      <c r="B540" s="16" t="s">
        <v>51</v>
      </c>
      <c r="C540" s="17" t="s">
        <v>1868</v>
      </c>
      <c r="D540" s="17" t="s">
        <v>1843</v>
      </c>
      <c r="E540" s="17" t="s">
        <v>1844</v>
      </c>
      <c r="F540" s="16" t="s">
        <v>1</v>
      </c>
      <c r="G540" s="17" t="s">
        <v>1</v>
      </c>
      <c r="H540" t="s">
        <v>1869</v>
      </c>
      <c r="I540">
        <f>IF(Chercher!$Z$1="","",IF(Chercher!$Z$3,IF(LEFT($J540,LEN(Chercher!$Z$2))=Chercher!$Z$2,ROW(),""),IF(AND(ISNUMBER(SEARCH(Chercher!$Z$4,$H540)),OR(Chercher!$Z$5="",ISNUMBER(SEARCH(Chercher!$Z$5,$H540))),OR(Chercher!$Z$6="",ISNUMBER(SEARCH(Chercher!$Z$6,$H540)))),ROW(),"")))</f>
        <v>540</v>
      </c>
      <c r="J540" t="s">
        <v>1870</v>
      </c>
    </row>
    <row r="541" spans="1:10" x14ac:dyDescent="0.25">
      <c r="A541" s="15" t="s">
        <v>1871</v>
      </c>
      <c r="B541" s="16" t="s">
        <v>51</v>
      </c>
      <c r="C541" s="17" t="s">
        <v>1872</v>
      </c>
      <c r="D541" s="17" t="s">
        <v>1843</v>
      </c>
      <c r="E541" s="17" t="s">
        <v>1844</v>
      </c>
      <c r="F541" s="16" t="s">
        <v>1</v>
      </c>
      <c r="G541" s="17" t="s">
        <v>1</v>
      </c>
      <c r="H541" t="s">
        <v>1872</v>
      </c>
      <c r="I541">
        <f>IF(Chercher!$Z$1="","",IF(Chercher!$Z$3,IF(LEFT($J541,LEN(Chercher!$Z$2))=Chercher!$Z$2,ROW(),""),IF(AND(ISNUMBER(SEARCH(Chercher!$Z$4,$H541)),OR(Chercher!$Z$5="",ISNUMBER(SEARCH(Chercher!$Z$5,$H541))),OR(Chercher!$Z$6="",ISNUMBER(SEARCH(Chercher!$Z$6,$H541)))),ROW(),"")))</f>
        <v>541</v>
      </c>
      <c r="J541" t="s">
        <v>1873</v>
      </c>
    </row>
    <row r="542" spans="1:10" x14ac:dyDescent="0.25">
      <c r="A542" s="15" t="s">
        <v>1874</v>
      </c>
      <c r="B542" s="16" t="s">
        <v>51</v>
      </c>
      <c r="C542" s="17" t="s">
        <v>1875</v>
      </c>
      <c r="D542" s="17" t="s">
        <v>1876</v>
      </c>
      <c r="E542" s="17" t="s">
        <v>1844</v>
      </c>
      <c r="F542" s="16" t="s">
        <v>1</v>
      </c>
      <c r="G542" s="17" t="s">
        <v>1</v>
      </c>
      <c r="H542" t="s">
        <v>1877</v>
      </c>
      <c r="I542">
        <f>IF(Chercher!$Z$1="","",IF(Chercher!$Z$3,IF(LEFT($J542,LEN(Chercher!$Z$2))=Chercher!$Z$2,ROW(),""),IF(AND(ISNUMBER(SEARCH(Chercher!$Z$4,$H542)),OR(Chercher!$Z$5="",ISNUMBER(SEARCH(Chercher!$Z$5,$H542))),OR(Chercher!$Z$6="",ISNUMBER(SEARCH(Chercher!$Z$6,$H542)))),ROW(),"")))</f>
        <v>542</v>
      </c>
      <c r="J542" t="s">
        <v>1878</v>
      </c>
    </row>
    <row r="543" spans="1:10" x14ac:dyDescent="0.25">
      <c r="A543" s="15" t="s">
        <v>1879</v>
      </c>
      <c r="B543" s="16" t="s">
        <v>51</v>
      </c>
      <c r="C543" s="17" t="s">
        <v>1880</v>
      </c>
      <c r="D543" s="17" t="s">
        <v>1876</v>
      </c>
      <c r="E543" s="17" t="s">
        <v>1844</v>
      </c>
      <c r="F543" s="16" t="s">
        <v>1</v>
      </c>
      <c r="G543" s="17" t="s">
        <v>1</v>
      </c>
      <c r="H543" t="s">
        <v>1881</v>
      </c>
      <c r="I543">
        <f>IF(Chercher!$Z$1="","",IF(Chercher!$Z$3,IF(LEFT($J543,LEN(Chercher!$Z$2))=Chercher!$Z$2,ROW(),""),IF(AND(ISNUMBER(SEARCH(Chercher!$Z$4,$H543)),OR(Chercher!$Z$5="",ISNUMBER(SEARCH(Chercher!$Z$5,$H543))),OR(Chercher!$Z$6="",ISNUMBER(SEARCH(Chercher!$Z$6,$H543)))),ROW(),"")))</f>
        <v>543</v>
      </c>
      <c r="J543" t="s">
        <v>1882</v>
      </c>
    </row>
    <row r="544" spans="1:10" x14ac:dyDescent="0.25">
      <c r="A544" s="15" t="s">
        <v>1883</v>
      </c>
      <c r="B544" s="16" t="s">
        <v>51</v>
      </c>
      <c r="C544" s="17" t="s">
        <v>1884</v>
      </c>
      <c r="D544" s="17" t="s">
        <v>1876</v>
      </c>
      <c r="E544" s="17" t="s">
        <v>1844</v>
      </c>
      <c r="F544" s="16" t="s">
        <v>1</v>
      </c>
      <c r="G544" s="17" t="s">
        <v>1</v>
      </c>
      <c r="H544" t="s">
        <v>1885</v>
      </c>
      <c r="I544">
        <f>IF(Chercher!$Z$1="","",IF(Chercher!$Z$3,IF(LEFT($J544,LEN(Chercher!$Z$2))=Chercher!$Z$2,ROW(),""),IF(AND(ISNUMBER(SEARCH(Chercher!$Z$4,$H544)),OR(Chercher!$Z$5="",ISNUMBER(SEARCH(Chercher!$Z$5,$H544))),OR(Chercher!$Z$6="",ISNUMBER(SEARCH(Chercher!$Z$6,$H544)))),ROW(),"")))</f>
        <v>544</v>
      </c>
      <c r="J544" t="s">
        <v>1886</v>
      </c>
    </row>
    <row r="545" spans="1:10" x14ac:dyDescent="0.25">
      <c r="A545" s="15" t="s">
        <v>1887</v>
      </c>
      <c r="B545" s="16" t="s">
        <v>51</v>
      </c>
      <c r="C545" s="17" t="s">
        <v>1888</v>
      </c>
      <c r="D545" s="17" t="s">
        <v>1876</v>
      </c>
      <c r="E545" s="17" t="s">
        <v>1844</v>
      </c>
      <c r="F545" s="16" t="s">
        <v>1</v>
      </c>
      <c r="G545" s="17" t="s">
        <v>1</v>
      </c>
      <c r="H545" t="s">
        <v>1889</v>
      </c>
      <c r="I545">
        <f>IF(Chercher!$Z$1="","",IF(Chercher!$Z$3,IF(LEFT($J545,LEN(Chercher!$Z$2))=Chercher!$Z$2,ROW(),""),IF(AND(ISNUMBER(SEARCH(Chercher!$Z$4,$H545)),OR(Chercher!$Z$5="",ISNUMBER(SEARCH(Chercher!$Z$5,$H545))),OR(Chercher!$Z$6="",ISNUMBER(SEARCH(Chercher!$Z$6,$H545)))),ROW(),"")))</f>
        <v>545</v>
      </c>
      <c r="J545" t="s">
        <v>1890</v>
      </c>
    </row>
    <row r="546" spans="1:10" x14ac:dyDescent="0.25">
      <c r="A546" s="15" t="s">
        <v>1891</v>
      </c>
      <c r="B546" s="16" t="s">
        <v>51</v>
      </c>
      <c r="C546" s="17" t="s">
        <v>1892</v>
      </c>
      <c r="D546" s="17" t="s">
        <v>1876</v>
      </c>
      <c r="E546" s="17" t="s">
        <v>1844</v>
      </c>
      <c r="F546" s="16" t="s">
        <v>1</v>
      </c>
      <c r="G546" s="17" t="s">
        <v>1</v>
      </c>
      <c r="H546" t="s">
        <v>1893</v>
      </c>
      <c r="I546">
        <f>IF(Chercher!$Z$1="","",IF(Chercher!$Z$3,IF(LEFT($J546,LEN(Chercher!$Z$2))=Chercher!$Z$2,ROW(),""),IF(AND(ISNUMBER(SEARCH(Chercher!$Z$4,$H546)),OR(Chercher!$Z$5="",ISNUMBER(SEARCH(Chercher!$Z$5,$H546))),OR(Chercher!$Z$6="",ISNUMBER(SEARCH(Chercher!$Z$6,$H546)))),ROW(),"")))</f>
        <v>546</v>
      </c>
      <c r="J546" t="s">
        <v>1894</v>
      </c>
    </row>
    <row r="547" spans="1:10" x14ac:dyDescent="0.25">
      <c r="A547" s="15" t="s">
        <v>1895</v>
      </c>
      <c r="B547" s="16" t="s">
        <v>51</v>
      </c>
      <c r="C547" s="17" t="s">
        <v>1896</v>
      </c>
      <c r="D547" s="17" t="s">
        <v>1897</v>
      </c>
      <c r="E547" s="17" t="s">
        <v>1844</v>
      </c>
      <c r="F547" s="16" t="s">
        <v>1</v>
      </c>
      <c r="G547" s="17" t="s">
        <v>1</v>
      </c>
      <c r="H547" t="s">
        <v>1898</v>
      </c>
      <c r="I547">
        <f>IF(Chercher!$Z$1="","",IF(Chercher!$Z$3,IF(LEFT($J547,LEN(Chercher!$Z$2))=Chercher!$Z$2,ROW(),""),IF(AND(ISNUMBER(SEARCH(Chercher!$Z$4,$H547)),OR(Chercher!$Z$5="",ISNUMBER(SEARCH(Chercher!$Z$5,$H547))),OR(Chercher!$Z$6="",ISNUMBER(SEARCH(Chercher!$Z$6,$H547)))),ROW(),"")))</f>
        <v>547</v>
      </c>
      <c r="J547" t="s">
        <v>1899</v>
      </c>
    </row>
    <row r="548" spans="1:10" x14ac:dyDescent="0.25">
      <c r="A548" s="15" t="s">
        <v>1900</v>
      </c>
      <c r="B548" s="16" t="s">
        <v>51</v>
      </c>
      <c r="C548" s="17" t="s">
        <v>1901</v>
      </c>
      <c r="D548" s="17" t="s">
        <v>1897</v>
      </c>
      <c r="E548" s="17" t="s">
        <v>1844</v>
      </c>
      <c r="F548" s="16" t="s">
        <v>1</v>
      </c>
      <c r="G548" s="17" t="s">
        <v>1</v>
      </c>
      <c r="H548" t="s">
        <v>1902</v>
      </c>
      <c r="I548">
        <f>IF(Chercher!$Z$1="","",IF(Chercher!$Z$3,IF(LEFT($J548,LEN(Chercher!$Z$2))=Chercher!$Z$2,ROW(),""),IF(AND(ISNUMBER(SEARCH(Chercher!$Z$4,$H548)),OR(Chercher!$Z$5="",ISNUMBER(SEARCH(Chercher!$Z$5,$H548))),OR(Chercher!$Z$6="",ISNUMBER(SEARCH(Chercher!$Z$6,$H548)))),ROW(),"")))</f>
        <v>548</v>
      </c>
      <c r="J548" t="s">
        <v>1903</v>
      </c>
    </row>
    <row r="549" spans="1:10" x14ac:dyDescent="0.25">
      <c r="A549" s="15" t="s">
        <v>1904</v>
      </c>
      <c r="B549" s="16" t="s">
        <v>51</v>
      </c>
      <c r="C549" s="17" t="s">
        <v>1905</v>
      </c>
      <c r="D549" s="17" t="s">
        <v>1897</v>
      </c>
      <c r="E549" s="17" t="s">
        <v>1844</v>
      </c>
      <c r="F549" s="16" t="s">
        <v>1</v>
      </c>
      <c r="G549" s="17" t="s">
        <v>1</v>
      </c>
      <c r="H549" t="s">
        <v>1906</v>
      </c>
      <c r="I549">
        <f>IF(Chercher!$Z$1="","",IF(Chercher!$Z$3,IF(LEFT($J549,LEN(Chercher!$Z$2))=Chercher!$Z$2,ROW(),""),IF(AND(ISNUMBER(SEARCH(Chercher!$Z$4,$H549)),OR(Chercher!$Z$5="",ISNUMBER(SEARCH(Chercher!$Z$5,$H549))),OR(Chercher!$Z$6="",ISNUMBER(SEARCH(Chercher!$Z$6,$H549)))),ROW(),"")))</f>
        <v>549</v>
      </c>
      <c r="J549" t="s">
        <v>1907</v>
      </c>
    </row>
    <row r="550" spans="1:10" x14ac:dyDescent="0.25">
      <c r="A550" s="15" t="s">
        <v>1908</v>
      </c>
      <c r="B550" s="16" t="s">
        <v>51</v>
      </c>
      <c r="C550" s="17" t="s">
        <v>1909</v>
      </c>
      <c r="D550" s="17" t="s">
        <v>1897</v>
      </c>
      <c r="E550" s="17" t="s">
        <v>1844</v>
      </c>
      <c r="F550" s="16" t="s">
        <v>1</v>
      </c>
      <c r="G550" s="17" t="s">
        <v>1</v>
      </c>
      <c r="H550" t="s">
        <v>1910</v>
      </c>
      <c r="I550">
        <f>IF(Chercher!$Z$1="","",IF(Chercher!$Z$3,IF(LEFT($J550,LEN(Chercher!$Z$2))=Chercher!$Z$2,ROW(),""),IF(AND(ISNUMBER(SEARCH(Chercher!$Z$4,$H550)),OR(Chercher!$Z$5="",ISNUMBER(SEARCH(Chercher!$Z$5,$H550))),OR(Chercher!$Z$6="",ISNUMBER(SEARCH(Chercher!$Z$6,$H550)))),ROW(),"")))</f>
        <v>550</v>
      </c>
      <c r="J550" t="s">
        <v>1911</v>
      </c>
    </row>
    <row r="551" spans="1:10" x14ac:dyDescent="0.25">
      <c r="A551" s="15" t="s">
        <v>1912</v>
      </c>
      <c r="B551" s="16" t="s">
        <v>51</v>
      </c>
      <c r="C551" s="17" t="s">
        <v>1913</v>
      </c>
      <c r="D551" s="17" t="s">
        <v>1897</v>
      </c>
      <c r="E551" s="17" t="s">
        <v>1844</v>
      </c>
      <c r="F551" s="16" t="s">
        <v>1</v>
      </c>
      <c r="G551" s="17" t="s">
        <v>1</v>
      </c>
      <c r="H551" t="s">
        <v>1914</v>
      </c>
      <c r="I551">
        <f>IF(Chercher!$Z$1="","",IF(Chercher!$Z$3,IF(LEFT($J551,LEN(Chercher!$Z$2))=Chercher!$Z$2,ROW(),""),IF(AND(ISNUMBER(SEARCH(Chercher!$Z$4,$H551)),OR(Chercher!$Z$5="",ISNUMBER(SEARCH(Chercher!$Z$5,$H551))),OR(Chercher!$Z$6="",ISNUMBER(SEARCH(Chercher!$Z$6,$H551)))),ROW(),"")))</f>
        <v>551</v>
      </c>
      <c r="J551" t="s">
        <v>1915</v>
      </c>
    </row>
    <row r="552" spans="1:10" x14ac:dyDescent="0.25">
      <c r="A552" s="15" t="s">
        <v>1916</v>
      </c>
      <c r="B552" s="16" t="s">
        <v>51</v>
      </c>
      <c r="C552" s="17" t="s">
        <v>1917</v>
      </c>
      <c r="D552" s="17" t="s">
        <v>1897</v>
      </c>
      <c r="E552" s="17" t="s">
        <v>1844</v>
      </c>
      <c r="F552" s="16" t="s">
        <v>1</v>
      </c>
      <c r="G552" s="17" t="s">
        <v>1</v>
      </c>
      <c r="H552" t="s">
        <v>1917</v>
      </c>
      <c r="I552">
        <f>IF(Chercher!$Z$1="","",IF(Chercher!$Z$3,IF(LEFT($J552,LEN(Chercher!$Z$2))=Chercher!$Z$2,ROW(),""),IF(AND(ISNUMBER(SEARCH(Chercher!$Z$4,$H552)),OR(Chercher!$Z$5="",ISNUMBER(SEARCH(Chercher!$Z$5,$H552))),OR(Chercher!$Z$6="",ISNUMBER(SEARCH(Chercher!$Z$6,$H552)))),ROW(),"")))</f>
        <v>552</v>
      </c>
      <c r="J552" t="s">
        <v>1918</v>
      </c>
    </row>
    <row r="553" spans="1:10" x14ac:dyDescent="0.25">
      <c r="A553" s="15" t="s">
        <v>1919</v>
      </c>
      <c r="B553" s="16" t="s">
        <v>51</v>
      </c>
      <c r="C553" s="17" t="s">
        <v>1920</v>
      </c>
      <c r="D553" s="17" t="s">
        <v>1921</v>
      </c>
      <c r="E553" s="17" t="s">
        <v>1844</v>
      </c>
      <c r="F553" s="16" t="s">
        <v>1</v>
      </c>
      <c r="G553" s="17" t="s">
        <v>1</v>
      </c>
      <c r="H553" t="s">
        <v>1920</v>
      </c>
      <c r="I553" t="str">
        <f>IF(Chercher!$Z$1="","",IF(Chercher!$Z$3,IF(LEFT($J553,LEN(Chercher!$Z$2))=Chercher!$Z$2,ROW(),""),IF(AND(ISNUMBER(SEARCH(Chercher!$Z$4,$H553)),OR(Chercher!$Z$5="",ISNUMBER(SEARCH(Chercher!$Z$5,$H553))),OR(Chercher!$Z$6="",ISNUMBER(SEARCH(Chercher!$Z$6,$H553)))),ROW(),"")))</f>
        <v/>
      </c>
      <c r="J553" t="s">
        <v>1922</v>
      </c>
    </row>
    <row r="554" spans="1:10" x14ac:dyDescent="0.25">
      <c r="A554" s="15" t="s">
        <v>1923</v>
      </c>
      <c r="B554" s="16" t="s">
        <v>51</v>
      </c>
      <c r="C554" s="17" t="s">
        <v>1924</v>
      </c>
      <c r="D554" s="17" t="s">
        <v>1921</v>
      </c>
      <c r="E554" s="17" t="s">
        <v>1844</v>
      </c>
      <c r="F554" s="16" t="s">
        <v>1</v>
      </c>
      <c r="G554" s="17" t="s">
        <v>1</v>
      </c>
      <c r="H554" t="s">
        <v>1925</v>
      </c>
      <c r="I554" t="str">
        <f>IF(Chercher!$Z$1="","",IF(Chercher!$Z$3,IF(LEFT($J554,LEN(Chercher!$Z$2))=Chercher!$Z$2,ROW(),""),IF(AND(ISNUMBER(SEARCH(Chercher!$Z$4,$H554)),OR(Chercher!$Z$5="",ISNUMBER(SEARCH(Chercher!$Z$5,$H554))),OR(Chercher!$Z$6="",ISNUMBER(SEARCH(Chercher!$Z$6,$H554)))),ROW(),"")))</f>
        <v/>
      </c>
      <c r="J554" t="s">
        <v>1926</v>
      </c>
    </row>
    <row r="555" spans="1:10" x14ac:dyDescent="0.25">
      <c r="A555" s="15" t="s">
        <v>1927</v>
      </c>
      <c r="B555" s="16" t="s">
        <v>51</v>
      </c>
      <c r="C555" s="17" t="s">
        <v>1928</v>
      </c>
      <c r="D555" s="17" t="s">
        <v>1921</v>
      </c>
      <c r="E555" s="17" t="s">
        <v>1844</v>
      </c>
      <c r="F555" s="16" t="s">
        <v>1</v>
      </c>
      <c r="G555" s="17" t="s">
        <v>1</v>
      </c>
      <c r="H555" t="s">
        <v>1928</v>
      </c>
      <c r="I555" t="str">
        <f>IF(Chercher!$Z$1="","",IF(Chercher!$Z$3,IF(LEFT($J555,LEN(Chercher!$Z$2))=Chercher!$Z$2,ROW(),""),IF(AND(ISNUMBER(SEARCH(Chercher!$Z$4,$H555)),OR(Chercher!$Z$5="",ISNUMBER(SEARCH(Chercher!$Z$5,$H555))),OR(Chercher!$Z$6="",ISNUMBER(SEARCH(Chercher!$Z$6,$H555)))),ROW(),"")))</f>
        <v/>
      </c>
      <c r="J555" t="s">
        <v>1929</v>
      </c>
    </row>
    <row r="556" spans="1:10" x14ac:dyDescent="0.25">
      <c r="A556" s="15" t="s">
        <v>1930</v>
      </c>
      <c r="B556" s="16" t="s">
        <v>51</v>
      </c>
      <c r="C556" s="17" t="s">
        <v>1931</v>
      </c>
      <c r="D556" s="17" t="s">
        <v>1932</v>
      </c>
      <c r="E556" s="17" t="s">
        <v>1844</v>
      </c>
      <c r="F556" s="16" t="s">
        <v>1</v>
      </c>
      <c r="G556" s="17" t="s">
        <v>1</v>
      </c>
      <c r="H556" t="s">
        <v>1933</v>
      </c>
      <c r="I556" t="str">
        <f>IF(Chercher!$Z$1="","",IF(Chercher!$Z$3,IF(LEFT($J556,LEN(Chercher!$Z$2))=Chercher!$Z$2,ROW(),""),IF(AND(ISNUMBER(SEARCH(Chercher!$Z$4,$H556)),OR(Chercher!$Z$5="",ISNUMBER(SEARCH(Chercher!$Z$5,$H556))),OR(Chercher!$Z$6="",ISNUMBER(SEARCH(Chercher!$Z$6,$H556)))),ROW(),"")))</f>
        <v/>
      </c>
      <c r="J556" t="s">
        <v>1934</v>
      </c>
    </row>
    <row r="557" spans="1:10" x14ac:dyDescent="0.25">
      <c r="A557" s="15" t="s">
        <v>1935</v>
      </c>
      <c r="B557" s="16" t="s">
        <v>51</v>
      </c>
      <c r="C557" s="17" t="s">
        <v>1936</v>
      </c>
      <c r="D557" s="17" t="s">
        <v>1932</v>
      </c>
      <c r="E557" s="17" t="s">
        <v>1844</v>
      </c>
      <c r="F557" s="16" t="s">
        <v>1</v>
      </c>
      <c r="G557" s="17" t="s">
        <v>1</v>
      </c>
      <c r="H557" t="s">
        <v>1937</v>
      </c>
      <c r="I557" t="str">
        <f>IF(Chercher!$Z$1="","",IF(Chercher!$Z$3,IF(LEFT($J557,LEN(Chercher!$Z$2))=Chercher!$Z$2,ROW(),""),IF(AND(ISNUMBER(SEARCH(Chercher!$Z$4,$H557)),OR(Chercher!$Z$5="",ISNUMBER(SEARCH(Chercher!$Z$5,$H557))),OR(Chercher!$Z$6="",ISNUMBER(SEARCH(Chercher!$Z$6,$H557)))),ROW(),"")))</f>
        <v/>
      </c>
      <c r="J557" t="s">
        <v>1938</v>
      </c>
    </row>
    <row r="558" spans="1:10" x14ac:dyDescent="0.25">
      <c r="A558" s="15" t="s">
        <v>1939</v>
      </c>
      <c r="B558" s="16" t="s">
        <v>51</v>
      </c>
      <c r="C558" s="17" t="s">
        <v>1940</v>
      </c>
      <c r="D558" s="17" t="s">
        <v>1932</v>
      </c>
      <c r="E558" s="17" t="s">
        <v>1844</v>
      </c>
      <c r="F558" s="16" t="s">
        <v>1</v>
      </c>
      <c r="G558" s="17" t="s">
        <v>1</v>
      </c>
      <c r="H558" t="s">
        <v>1941</v>
      </c>
      <c r="I558">
        <f>IF(Chercher!$Z$1="","",IF(Chercher!$Z$3,IF(LEFT($J558,LEN(Chercher!$Z$2))=Chercher!$Z$2,ROW(),""),IF(AND(ISNUMBER(SEARCH(Chercher!$Z$4,$H558)),OR(Chercher!$Z$5="",ISNUMBER(SEARCH(Chercher!$Z$5,$H558))),OR(Chercher!$Z$6="",ISNUMBER(SEARCH(Chercher!$Z$6,$H558)))),ROW(),"")))</f>
        <v>558</v>
      </c>
      <c r="J558" t="s">
        <v>1942</v>
      </c>
    </row>
    <row r="559" spans="1:10" x14ac:dyDescent="0.25">
      <c r="A559" s="15" t="s">
        <v>1943</v>
      </c>
      <c r="B559" s="16" t="s">
        <v>51</v>
      </c>
      <c r="C559" s="17" t="s">
        <v>1944</v>
      </c>
      <c r="D559" s="17" t="s">
        <v>1932</v>
      </c>
      <c r="E559" s="17" t="s">
        <v>1844</v>
      </c>
      <c r="F559" s="16" t="s">
        <v>1</v>
      </c>
      <c r="G559" s="17" t="s">
        <v>1</v>
      </c>
      <c r="H559" t="s">
        <v>1945</v>
      </c>
      <c r="I559" t="str">
        <f>IF(Chercher!$Z$1="","",IF(Chercher!$Z$3,IF(LEFT($J559,LEN(Chercher!$Z$2))=Chercher!$Z$2,ROW(),""),IF(AND(ISNUMBER(SEARCH(Chercher!$Z$4,$H559)),OR(Chercher!$Z$5="",ISNUMBER(SEARCH(Chercher!$Z$5,$H559))),OR(Chercher!$Z$6="",ISNUMBER(SEARCH(Chercher!$Z$6,$H559)))),ROW(),"")))</f>
        <v/>
      </c>
      <c r="J559" t="s">
        <v>1946</v>
      </c>
    </row>
    <row r="560" spans="1:10" x14ac:dyDescent="0.25">
      <c r="A560" s="15" t="s">
        <v>1947</v>
      </c>
      <c r="B560" s="16" t="s">
        <v>51</v>
      </c>
      <c r="C560" s="17" t="s">
        <v>1948</v>
      </c>
      <c r="D560" s="17" t="s">
        <v>1932</v>
      </c>
      <c r="E560" s="17" t="s">
        <v>1844</v>
      </c>
      <c r="F560" s="16" t="s">
        <v>1</v>
      </c>
      <c r="G560" s="17" t="s">
        <v>1</v>
      </c>
      <c r="H560" t="s">
        <v>1949</v>
      </c>
      <c r="I560" t="str">
        <f>IF(Chercher!$Z$1="","",IF(Chercher!$Z$3,IF(LEFT($J560,LEN(Chercher!$Z$2))=Chercher!$Z$2,ROW(),""),IF(AND(ISNUMBER(SEARCH(Chercher!$Z$4,$H560)),OR(Chercher!$Z$5="",ISNUMBER(SEARCH(Chercher!$Z$5,$H560))),OR(Chercher!$Z$6="",ISNUMBER(SEARCH(Chercher!$Z$6,$H560)))),ROW(),"")))</f>
        <v/>
      </c>
      <c r="J560" t="s">
        <v>1950</v>
      </c>
    </row>
    <row r="561" spans="1:10" x14ac:dyDescent="0.25">
      <c r="A561" s="15" t="s">
        <v>1951</v>
      </c>
      <c r="B561" s="16" t="s">
        <v>51</v>
      </c>
      <c r="C561" s="17" t="s">
        <v>1952</v>
      </c>
      <c r="D561" s="17" t="s">
        <v>1932</v>
      </c>
      <c r="E561" s="17" t="s">
        <v>1844</v>
      </c>
      <c r="F561" s="16" t="s">
        <v>1</v>
      </c>
      <c r="G561" s="17" t="s">
        <v>1</v>
      </c>
      <c r="H561" t="s">
        <v>1953</v>
      </c>
      <c r="I561" t="str">
        <f>IF(Chercher!$Z$1="","",IF(Chercher!$Z$3,IF(LEFT($J561,LEN(Chercher!$Z$2))=Chercher!$Z$2,ROW(),""),IF(AND(ISNUMBER(SEARCH(Chercher!$Z$4,$H561)),OR(Chercher!$Z$5="",ISNUMBER(SEARCH(Chercher!$Z$5,$H561))),OR(Chercher!$Z$6="",ISNUMBER(SEARCH(Chercher!$Z$6,$H561)))),ROW(),"")))</f>
        <v/>
      </c>
      <c r="J561" t="s">
        <v>1954</v>
      </c>
    </row>
    <row r="562" spans="1:10" x14ac:dyDescent="0.25">
      <c r="A562" s="15" t="s">
        <v>1955</v>
      </c>
      <c r="B562" s="16" t="s">
        <v>51</v>
      </c>
      <c r="C562" s="17" t="s">
        <v>1956</v>
      </c>
      <c r="D562" s="17" t="s">
        <v>1957</v>
      </c>
      <c r="E562" s="17" t="s">
        <v>1844</v>
      </c>
      <c r="F562" s="16" t="s">
        <v>1</v>
      </c>
      <c r="G562" s="17" t="s">
        <v>1</v>
      </c>
      <c r="H562" t="s">
        <v>1956</v>
      </c>
      <c r="I562" t="str">
        <f>IF(Chercher!$Z$1="","",IF(Chercher!$Z$3,IF(LEFT($J562,LEN(Chercher!$Z$2))=Chercher!$Z$2,ROW(),""),IF(AND(ISNUMBER(SEARCH(Chercher!$Z$4,$H562)),OR(Chercher!$Z$5="",ISNUMBER(SEARCH(Chercher!$Z$5,$H562))),OR(Chercher!$Z$6="",ISNUMBER(SEARCH(Chercher!$Z$6,$H562)))),ROW(),"")))</f>
        <v/>
      </c>
      <c r="J562" t="s">
        <v>1958</v>
      </c>
    </row>
    <row r="563" spans="1:10" x14ac:dyDescent="0.25">
      <c r="A563" s="15" t="s">
        <v>1959</v>
      </c>
      <c r="B563" s="16" t="s">
        <v>51</v>
      </c>
      <c r="C563" s="17" t="s">
        <v>1960</v>
      </c>
      <c r="D563" s="17" t="s">
        <v>1957</v>
      </c>
      <c r="E563" s="17" t="s">
        <v>1844</v>
      </c>
      <c r="F563" s="16" t="s">
        <v>1</v>
      </c>
      <c r="G563" s="17" t="s">
        <v>1</v>
      </c>
      <c r="H563" t="s">
        <v>1960</v>
      </c>
      <c r="I563" t="str">
        <f>IF(Chercher!$Z$1="","",IF(Chercher!$Z$3,IF(LEFT($J563,LEN(Chercher!$Z$2))=Chercher!$Z$2,ROW(),""),IF(AND(ISNUMBER(SEARCH(Chercher!$Z$4,$H563)),OR(Chercher!$Z$5="",ISNUMBER(SEARCH(Chercher!$Z$5,$H563))),OR(Chercher!$Z$6="",ISNUMBER(SEARCH(Chercher!$Z$6,$H563)))),ROW(),"")))</f>
        <v/>
      </c>
      <c r="J563" t="s">
        <v>1961</v>
      </c>
    </row>
    <row r="564" spans="1:10" x14ac:dyDescent="0.25">
      <c r="A564" s="15" t="s">
        <v>1962</v>
      </c>
      <c r="B564" s="16" t="s">
        <v>51</v>
      </c>
      <c r="C564" s="17" t="s">
        <v>1963</v>
      </c>
      <c r="D564" s="17" t="s">
        <v>1957</v>
      </c>
      <c r="E564" s="17" t="s">
        <v>1844</v>
      </c>
      <c r="F564" s="16" t="s">
        <v>1</v>
      </c>
      <c r="G564" s="17" t="s">
        <v>1</v>
      </c>
      <c r="H564" t="s">
        <v>1964</v>
      </c>
      <c r="I564" t="str">
        <f>IF(Chercher!$Z$1="","",IF(Chercher!$Z$3,IF(LEFT($J564,LEN(Chercher!$Z$2))=Chercher!$Z$2,ROW(),""),IF(AND(ISNUMBER(SEARCH(Chercher!$Z$4,$H564)),OR(Chercher!$Z$5="",ISNUMBER(SEARCH(Chercher!$Z$5,$H564))),OR(Chercher!$Z$6="",ISNUMBER(SEARCH(Chercher!$Z$6,$H564)))),ROW(),"")))</f>
        <v/>
      </c>
      <c r="J564" t="s">
        <v>1965</v>
      </c>
    </row>
    <row r="565" spans="1:10" x14ac:dyDescent="0.25">
      <c r="A565" s="15" t="s">
        <v>1966</v>
      </c>
      <c r="B565" s="16" t="s">
        <v>51</v>
      </c>
      <c r="C565" s="17" t="s">
        <v>1967</v>
      </c>
      <c r="D565" s="17" t="s">
        <v>1968</v>
      </c>
      <c r="E565" s="17" t="s">
        <v>1844</v>
      </c>
      <c r="F565" s="16" t="s">
        <v>1</v>
      </c>
      <c r="G565" s="17" t="s">
        <v>1</v>
      </c>
      <c r="H565" t="s">
        <v>1969</v>
      </c>
      <c r="I565" t="str">
        <f>IF(Chercher!$Z$1="","",IF(Chercher!$Z$3,IF(LEFT($J565,LEN(Chercher!$Z$2))=Chercher!$Z$2,ROW(),""),IF(AND(ISNUMBER(SEARCH(Chercher!$Z$4,$H565)),OR(Chercher!$Z$5="",ISNUMBER(SEARCH(Chercher!$Z$5,$H565))),OR(Chercher!$Z$6="",ISNUMBER(SEARCH(Chercher!$Z$6,$H565)))),ROW(),"")))</f>
        <v/>
      </c>
      <c r="J565" t="s">
        <v>1970</v>
      </c>
    </row>
    <row r="566" spans="1:10" x14ac:dyDescent="0.25">
      <c r="A566" s="15" t="s">
        <v>1971</v>
      </c>
      <c r="B566" s="16" t="s">
        <v>51</v>
      </c>
      <c r="C566" s="17" t="s">
        <v>1972</v>
      </c>
      <c r="D566" s="17" t="s">
        <v>1968</v>
      </c>
      <c r="E566" s="17" t="s">
        <v>1844</v>
      </c>
      <c r="F566" s="16" t="s">
        <v>1</v>
      </c>
      <c r="G566" s="17" t="s">
        <v>1</v>
      </c>
      <c r="H566" t="s">
        <v>1973</v>
      </c>
      <c r="I566" t="str">
        <f>IF(Chercher!$Z$1="","",IF(Chercher!$Z$3,IF(LEFT($J566,LEN(Chercher!$Z$2))=Chercher!$Z$2,ROW(),""),IF(AND(ISNUMBER(SEARCH(Chercher!$Z$4,$H566)),OR(Chercher!$Z$5="",ISNUMBER(SEARCH(Chercher!$Z$5,$H566))),OR(Chercher!$Z$6="",ISNUMBER(SEARCH(Chercher!$Z$6,$H566)))),ROW(),"")))</f>
        <v/>
      </c>
      <c r="J566" t="s">
        <v>1974</v>
      </c>
    </row>
    <row r="567" spans="1:10" x14ac:dyDescent="0.25">
      <c r="A567" s="15" t="s">
        <v>1975</v>
      </c>
      <c r="B567" s="16" t="s">
        <v>51</v>
      </c>
      <c r="C567" s="17" t="s">
        <v>81</v>
      </c>
      <c r="D567" s="17" t="s">
        <v>1968</v>
      </c>
      <c r="E567" s="17" t="s">
        <v>1844</v>
      </c>
      <c r="F567" s="16" t="s">
        <v>1</v>
      </c>
      <c r="G567" s="17" t="s">
        <v>1</v>
      </c>
      <c r="H567" t="s">
        <v>82</v>
      </c>
      <c r="I567" t="str">
        <f>IF(Chercher!$Z$1="","",IF(Chercher!$Z$3,IF(LEFT($J567,LEN(Chercher!$Z$2))=Chercher!$Z$2,ROW(),""),IF(AND(ISNUMBER(SEARCH(Chercher!$Z$4,$H567)),OR(Chercher!$Z$5="",ISNUMBER(SEARCH(Chercher!$Z$5,$H567))),OR(Chercher!$Z$6="",ISNUMBER(SEARCH(Chercher!$Z$6,$H567)))),ROW(),"")))</f>
        <v/>
      </c>
      <c r="J567" t="s">
        <v>1976</v>
      </c>
    </row>
    <row r="568" spans="1:10" x14ac:dyDescent="0.25">
      <c r="A568" s="15" t="s">
        <v>1977</v>
      </c>
      <c r="B568" s="16" t="s">
        <v>51</v>
      </c>
      <c r="C568" s="17" t="s">
        <v>1978</v>
      </c>
      <c r="D568" s="17" t="s">
        <v>1979</v>
      </c>
      <c r="E568" s="17" t="s">
        <v>1980</v>
      </c>
      <c r="F568" s="16" t="s">
        <v>1</v>
      </c>
      <c r="G568" s="17" t="s">
        <v>1</v>
      </c>
      <c r="H568" t="s">
        <v>1981</v>
      </c>
      <c r="I568" t="str">
        <f>IF(Chercher!$Z$1="","",IF(Chercher!$Z$3,IF(LEFT($J568,LEN(Chercher!$Z$2))=Chercher!$Z$2,ROW(),""),IF(AND(ISNUMBER(SEARCH(Chercher!$Z$4,$H568)),OR(Chercher!$Z$5="",ISNUMBER(SEARCH(Chercher!$Z$5,$H568))),OR(Chercher!$Z$6="",ISNUMBER(SEARCH(Chercher!$Z$6,$H568)))),ROW(),"")))</f>
        <v/>
      </c>
      <c r="J568" t="s">
        <v>1982</v>
      </c>
    </row>
    <row r="569" spans="1:10" x14ac:dyDescent="0.25">
      <c r="A569" s="15" t="s">
        <v>1983</v>
      </c>
      <c r="B569" s="16" t="s">
        <v>51</v>
      </c>
      <c r="C569" s="17" t="s">
        <v>1984</v>
      </c>
      <c r="D569" s="17" t="s">
        <v>1979</v>
      </c>
      <c r="E569" s="17" t="s">
        <v>1980</v>
      </c>
      <c r="F569" s="16" t="s">
        <v>1</v>
      </c>
      <c r="G569" s="17" t="s">
        <v>1</v>
      </c>
      <c r="H569" t="s">
        <v>1985</v>
      </c>
      <c r="I569" t="str">
        <f>IF(Chercher!$Z$1="","",IF(Chercher!$Z$3,IF(LEFT($J569,LEN(Chercher!$Z$2))=Chercher!$Z$2,ROW(),""),IF(AND(ISNUMBER(SEARCH(Chercher!$Z$4,$H569)),OR(Chercher!$Z$5="",ISNUMBER(SEARCH(Chercher!$Z$5,$H569))),OR(Chercher!$Z$6="",ISNUMBER(SEARCH(Chercher!$Z$6,$H569)))),ROW(),"")))</f>
        <v/>
      </c>
      <c r="J569" t="s">
        <v>1986</v>
      </c>
    </row>
    <row r="570" spans="1:10" x14ac:dyDescent="0.25">
      <c r="A570" s="15" t="s">
        <v>1987</v>
      </c>
      <c r="B570" s="16" t="s">
        <v>51</v>
      </c>
      <c r="C570" s="17" t="s">
        <v>1988</v>
      </c>
      <c r="D570" s="17" t="s">
        <v>1979</v>
      </c>
      <c r="E570" s="17" t="s">
        <v>1980</v>
      </c>
      <c r="F570" s="16" t="s">
        <v>1</v>
      </c>
      <c r="G570" s="17" t="s">
        <v>1</v>
      </c>
      <c r="H570" t="s">
        <v>1989</v>
      </c>
      <c r="I570" t="str">
        <f>IF(Chercher!$Z$1="","",IF(Chercher!$Z$3,IF(LEFT($J570,LEN(Chercher!$Z$2))=Chercher!$Z$2,ROW(),""),IF(AND(ISNUMBER(SEARCH(Chercher!$Z$4,$H570)),OR(Chercher!$Z$5="",ISNUMBER(SEARCH(Chercher!$Z$5,$H570))),OR(Chercher!$Z$6="",ISNUMBER(SEARCH(Chercher!$Z$6,$H570)))),ROW(),"")))</f>
        <v/>
      </c>
      <c r="J570" t="s">
        <v>1990</v>
      </c>
    </row>
    <row r="571" spans="1:10" x14ac:dyDescent="0.25">
      <c r="A571" s="15" t="s">
        <v>1991</v>
      </c>
      <c r="B571" s="16" t="s">
        <v>51</v>
      </c>
      <c r="C571" s="17" t="s">
        <v>1992</v>
      </c>
      <c r="D571" s="17" t="s">
        <v>1979</v>
      </c>
      <c r="E571" s="17" t="s">
        <v>1980</v>
      </c>
      <c r="F571" s="16" t="s">
        <v>1</v>
      </c>
      <c r="G571" s="17" t="s">
        <v>1</v>
      </c>
      <c r="H571" t="s">
        <v>1993</v>
      </c>
      <c r="I571" t="str">
        <f>IF(Chercher!$Z$1="","",IF(Chercher!$Z$3,IF(LEFT($J571,LEN(Chercher!$Z$2))=Chercher!$Z$2,ROW(),""),IF(AND(ISNUMBER(SEARCH(Chercher!$Z$4,$H571)),OR(Chercher!$Z$5="",ISNUMBER(SEARCH(Chercher!$Z$5,$H571))),OR(Chercher!$Z$6="",ISNUMBER(SEARCH(Chercher!$Z$6,$H571)))),ROW(),"")))</f>
        <v/>
      </c>
      <c r="J571" t="s">
        <v>1994</v>
      </c>
    </row>
    <row r="572" spans="1:10" x14ac:dyDescent="0.25">
      <c r="A572" s="15" t="s">
        <v>1995</v>
      </c>
      <c r="B572" s="16" t="s">
        <v>51</v>
      </c>
      <c r="C572" s="17" t="s">
        <v>1996</v>
      </c>
      <c r="D572" s="17" t="s">
        <v>1979</v>
      </c>
      <c r="E572" s="17" t="s">
        <v>1980</v>
      </c>
      <c r="F572" s="16" t="s">
        <v>1</v>
      </c>
      <c r="G572" s="17" t="s">
        <v>1</v>
      </c>
      <c r="H572" t="s">
        <v>1997</v>
      </c>
      <c r="I572" t="str">
        <f>IF(Chercher!$Z$1="","",IF(Chercher!$Z$3,IF(LEFT($J572,LEN(Chercher!$Z$2))=Chercher!$Z$2,ROW(),""),IF(AND(ISNUMBER(SEARCH(Chercher!$Z$4,$H572)),OR(Chercher!$Z$5="",ISNUMBER(SEARCH(Chercher!$Z$5,$H572))),OR(Chercher!$Z$6="",ISNUMBER(SEARCH(Chercher!$Z$6,$H572)))),ROW(),"")))</f>
        <v/>
      </c>
      <c r="J572" t="s">
        <v>1998</v>
      </c>
    </row>
    <row r="573" spans="1:10" x14ac:dyDescent="0.25">
      <c r="A573" s="15" t="s">
        <v>1999</v>
      </c>
      <c r="B573" s="16" t="s">
        <v>40</v>
      </c>
      <c r="C573" s="17" t="s">
        <v>2000</v>
      </c>
      <c r="D573" s="17" t="s">
        <v>2001</v>
      </c>
      <c r="E573" s="17" t="s">
        <v>2002</v>
      </c>
      <c r="F573" s="16" t="s">
        <v>1</v>
      </c>
      <c r="G573" s="17" t="s">
        <v>1</v>
      </c>
      <c r="H573" t="s">
        <v>2000</v>
      </c>
      <c r="I573" t="str">
        <f>IF(Chercher!$Z$1="","",IF(Chercher!$Z$3,IF(LEFT($J573,LEN(Chercher!$Z$2))=Chercher!$Z$2,ROW(),""),IF(AND(ISNUMBER(SEARCH(Chercher!$Z$4,$H573)),OR(Chercher!$Z$5="",ISNUMBER(SEARCH(Chercher!$Z$5,$H573))),OR(Chercher!$Z$6="",ISNUMBER(SEARCH(Chercher!$Z$6,$H573)))),ROW(),"")))</f>
        <v/>
      </c>
      <c r="J573" t="s">
        <v>2003</v>
      </c>
    </row>
    <row r="574" spans="1:10" x14ac:dyDescent="0.25">
      <c r="A574" s="15" t="s">
        <v>2004</v>
      </c>
      <c r="B574" s="16" t="s">
        <v>40</v>
      </c>
      <c r="C574" s="17" t="s">
        <v>2005</v>
      </c>
      <c r="D574" s="17" t="s">
        <v>2001</v>
      </c>
      <c r="E574" s="17" t="s">
        <v>2002</v>
      </c>
      <c r="F574" s="16" t="s">
        <v>1</v>
      </c>
      <c r="G574" s="17" t="s">
        <v>1</v>
      </c>
      <c r="H574" t="s">
        <v>2006</v>
      </c>
      <c r="I574" t="str">
        <f>IF(Chercher!$Z$1="","",IF(Chercher!$Z$3,IF(LEFT($J574,LEN(Chercher!$Z$2))=Chercher!$Z$2,ROW(),""),IF(AND(ISNUMBER(SEARCH(Chercher!$Z$4,$H574)),OR(Chercher!$Z$5="",ISNUMBER(SEARCH(Chercher!$Z$5,$H574))),OR(Chercher!$Z$6="",ISNUMBER(SEARCH(Chercher!$Z$6,$H574)))),ROW(),"")))</f>
        <v/>
      </c>
      <c r="J574" t="s">
        <v>2007</v>
      </c>
    </row>
    <row r="575" spans="1:10" x14ac:dyDescent="0.25">
      <c r="A575" s="15" t="s">
        <v>2008</v>
      </c>
      <c r="B575" s="16" t="s">
        <v>40</v>
      </c>
      <c r="C575" s="17" t="s">
        <v>2009</v>
      </c>
      <c r="D575" s="17" t="s">
        <v>2001</v>
      </c>
      <c r="E575" s="17" t="s">
        <v>2002</v>
      </c>
      <c r="F575" s="16" t="s">
        <v>1</v>
      </c>
      <c r="G575" s="17" t="s">
        <v>1</v>
      </c>
      <c r="H575" t="s">
        <v>2009</v>
      </c>
      <c r="I575" t="str">
        <f>IF(Chercher!$Z$1="","",IF(Chercher!$Z$3,IF(LEFT($J575,LEN(Chercher!$Z$2))=Chercher!$Z$2,ROW(),""),IF(AND(ISNUMBER(SEARCH(Chercher!$Z$4,$H575)),OR(Chercher!$Z$5="",ISNUMBER(SEARCH(Chercher!$Z$5,$H575))),OR(Chercher!$Z$6="",ISNUMBER(SEARCH(Chercher!$Z$6,$H575)))),ROW(),"")))</f>
        <v/>
      </c>
      <c r="J575" t="s">
        <v>2010</v>
      </c>
    </row>
    <row r="576" spans="1:10" x14ac:dyDescent="0.25">
      <c r="A576" s="15" t="s">
        <v>2011</v>
      </c>
      <c r="B576" s="16" t="s">
        <v>40</v>
      </c>
      <c r="C576" s="17" t="s">
        <v>2012</v>
      </c>
      <c r="D576" s="17" t="s">
        <v>2001</v>
      </c>
      <c r="E576" s="17" t="s">
        <v>2002</v>
      </c>
      <c r="F576" s="16" t="s">
        <v>1</v>
      </c>
      <c r="G576" s="17" t="s">
        <v>1</v>
      </c>
      <c r="H576" t="s">
        <v>2013</v>
      </c>
      <c r="I576" t="str">
        <f>IF(Chercher!$Z$1="","",IF(Chercher!$Z$3,IF(LEFT($J576,LEN(Chercher!$Z$2))=Chercher!$Z$2,ROW(),""),IF(AND(ISNUMBER(SEARCH(Chercher!$Z$4,$H576)),OR(Chercher!$Z$5="",ISNUMBER(SEARCH(Chercher!$Z$5,$H576))),OR(Chercher!$Z$6="",ISNUMBER(SEARCH(Chercher!$Z$6,$H576)))),ROW(),"")))</f>
        <v/>
      </c>
      <c r="J576" t="s">
        <v>2014</v>
      </c>
    </row>
    <row r="577" spans="1:10" x14ac:dyDescent="0.25">
      <c r="A577" s="15" t="s">
        <v>2015</v>
      </c>
      <c r="B577" s="16" t="s">
        <v>40</v>
      </c>
      <c r="C577" s="17" t="s">
        <v>2016</v>
      </c>
      <c r="D577" s="17" t="s">
        <v>2001</v>
      </c>
      <c r="E577" s="17" t="s">
        <v>2002</v>
      </c>
      <c r="F577" s="16" t="s">
        <v>1</v>
      </c>
      <c r="G577" s="17" t="s">
        <v>1</v>
      </c>
      <c r="H577" t="s">
        <v>2016</v>
      </c>
      <c r="I577" t="str">
        <f>IF(Chercher!$Z$1="","",IF(Chercher!$Z$3,IF(LEFT($J577,LEN(Chercher!$Z$2))=Chercher!$Z$2,ROW(),""),IF(AND(ISNUMBER(SEARCH(Chercher!$Z$4,$H577)),OR(Chercher!$Z$5="",ISNUMBER(SEARCH(Chercher!$Z$5,$H577))),OR(Chercher!$Z$6="",ISNUMBER(SEARCH(Chercher!$Z$6,$H577)))),ROW(),"")))</f>
        <v/>
      </c>
      <c r="J577" t="s">
        <v>2017</v>
      </c>
    </row>
    <row r="578" spans="1:10" x14ac:dyDescent="0.25">
      <c r="A578" s="15" t="s">
        <v>2018</v>
      </c>
      <c r="B578" s="16" t="s">
        <v>40</v>
      </c>
      <c r="C578" s="17" t="s">
        <v>2019</v>
      </c>
      <c r="D578" s="17" t="s">
        <v>2001</v>
      </c>
      <c r="E578" s="17" t="s">
        <v>2002</v>
      </c>
      <c r="F578" s="16" t="s">
        <v>1</v>
      </c>
      <c r="G578" s="17" t="s">
        <v>1</v>
      </c>
      <c r="H578" t="s">
        <v>2020</v>
      </c>
      <c r="I578" t="str">
        <f>IF(Chercher!$Z$1="","",IF(Chercher!$Z$3,IF(LEFT($J578,LEN(Chercher!$Z$2))=Chercher!$Z$2,ROW(),""),IF(AND(ISNUMBER(SEARCH(Chercher!$Z$4,$H578)),OR(Chercher!$Z$5="",ISNUMBER(SEARCH(Chercher!$Z$5,$H578))),OR(Chercher!$Z$6="",ISNUMBER(SEARCH(Chercher!$Z$6,$H578)))),ROW(),"")))</f>
        <v/>
      </c>
      <c r="J578" t="s">
        <v>2021</v>
      </c>
    </row>
    <row r="579" spans="1:10" x14ac:dyDescent="0.25">
      <c r="A579" s="15" t="s">
        <v>2022</v>
      </c>
      <c r="B579" s="16" t="s">
        <v>40</v>
      </c>
      <c r="C579" s="17" t="s">
        <v>2023</v>
      </c>
      <c r="D579" s="17" t="s">
        <v>2001</v>
      </c>
      <c r="E579" s="17" t="s">
        <v>2002</v>
      </c>
      <c r="F579" s="16" t="s">
        <v>1</v>
      </c>
      <c r="G579" s="17" t="s">
        <v>1</v>
      </c>
      <c r="H579" t="s">
        <v>2023</v>
      </c>
      <c r="I579" t="str">
        <f>IF(Chercher!$Z$1="","",IF(Chercher!$Z$3,IF(LEFT($J579,LEN(Chercher!$Z$2))=Chercher!$Z$2,ROW(),""),IF(AND(ISNUMBER(SEARCH(Chercher!$Z$4,$H579)),OR(Chercher!$Z$5="",ISNUMBER(SEARCH(Chercher!$Z$5,$H579))),OR(Chercher!$Z$6="",ISNUMBER(SEARCH(Chercher!$Z$6,$H579)))),ROW(),"")))</f>
        <v/>
      </c>
      <c r="J579" t="s">
        <v>2024</v>
      </c>
    </row>
    <row r="580" spans="1:10" x14ac:dyDescent="0.25">
      <c r="A580" s="15" t="s">
        <v>2025</v>
      </c>
      <c r="B580" s="16" t="s">
        <v>40</v>
      </c>
      <c r="C580" s="17" t="s">
        <v>2026</v>
      </c>
      <c r="D580" s="17" t="s">
        <v>2001</v>
      </c>
      <c r="E580" s="17" t="s">
        <v>2002</v>
      </c>
      <c r="F580" s="16" t="s">
        <v>1</v>
      </c>
      <c r="G580" s="17" t="s">
        <v>1</v>
      </c>
      <c r="H580" t="s">
        <v>2026</v>
      </c>
      <c r="I580" t="str">
        <f>IF(Chercher!$Z$1="","",IF(Chercher!$Z$3,IF(LEFT($J580,LEN(Chercher!$Z$2))=Chercher!$Z$2,ROW(),""),IF(AND(ISNUMBER(SEARCH(Chercher!$Z$4,$H580)),OR(Chercher!$Z$5="",ISNUMBER(SEARCH(Chercher!$Z$5,$H580))),OR(Chercher!$Z$6="",ISNUMBER(SEARCH(Chercher!$Z$6,$H580)))),ROW(),"")))</f>
        <v/>
      </c>
      <c r="J580" t="s">
        <v>2027</v>
      </c>
    </row>
    <row r="581" spans="1:10" x14ac:dyDescent="0.25">
      <c r="A581" s="15" t="s">
        <v>2028</v>
      </c>
      <c r="B581" s="16" t="s">
        <v>51</v>
      </c>
      <c r="C581" s="17" t="s">
        <v>2029</v>
      </c>
      <c r="D581" s="17" t="s">
        <v>2001</v>
      </c>
      <c r="E581" s="17" t="s">
        <v>2002</v>
      </c>
      <c r="F581" s="16" t="s">
        <v>1</v>
      </c>
      <c r="G581" s="17" t="s">
        <v>1</v>
      </c>
      <c r="H581" t="s">
        <v>2030</v>
      </c>
      <c r="I581" t="str">
        <f>IF(Chercher!$Z$1="","",IF(Chercher!$Z$3,IF(LEFT($J581,LEN(Chercher!$Z$2))=Chercher!$Z$2,ROW(),""),IF(AND(ISNUMBER(SEARCH(Chercher!$Z$4,$H581)),OR(Chercher!$Z$5="",ISNUMBER(SEARCH(Chercher!$Z$5,$H581))),OR(Chercher!$Z$6="",ISNUMBER(SEARCH(Chercher!$Z$6,$H581)))),ROW(),"")))</f>
        <v/>
      </c>
      <c r="J581" t="s">
        <v>2031</v>
      </c>
    </row>
    <row r="582" spans="1:10" x14ac:dyDescent="0.25">
      <c r="A582" s="15" t="s">
        <v>2032</v>
      </c>
      <c r="B582" s="16" t="s">
        <v>51</v>
      </c>
      <c r="C582" s="17" t="s">
        <v>2033</v>
      </c>
      <c r="D582" s="17" t="s">
        <v>2001</v>
      </c>
      <c r="E582" s="17" t="s">
        <v>2002</v>
      </c>
      <c r="F582" s="16" t="s">
        <v>1</v>
      </c>
      <c r="G582" s="17" t="s">
        <v>1</v>
      </c>
      <c r="H582" t="s">
        <v>2034</v>
      </c>
      <c r="I582" t="str">
        <f>IF(Chercher!$Z$1="","",IF(Chercher!$Z$3,IF(LEFT($J582,LEN(Chercher!$Z$2))=Chercher!$Z$2,ROW(),""),IF(AND(ISNUMBER(SEARCH(Chercher!$Z$4,$H582)),OR(Chercher!$Z$5="",ISNUMBER(SEARCH(Chercher!$Z$5,$H582))),OR(Chercher!$Z$6="",ISNUMBER(SEARCH(Chercher!$Z$6,$H582)))),ROW(),"")))</f>
        <v/>
      </c>
      <c r="J582" t="s">
        <v>2035</v>
      </c>
    </row>
    <row r="583" spans="1:10" x14ac:dyDescent="0.25">
      <c r="A583" s="15" t="s">
        <v>2036</v>
      </c>
      <c r="B583" s="16" t="s">
        <v>51</v>
      </c>
      <c r="C583" s="17" t="s">
        <v>2037</v>
      </c>
      <c r="D583" s="17" t="s">
        <v>2038</v>
      </c>
      <c r="E583" s="17" t="s">
        <v>2002</v>
      </c>
      <c r="F583" s="16" t="s">
        <v>1</v>
      </c>
      <c r="G583" s="17" t="s">
        <v>1</v>
      </c>
      <c r="H583" t="s">
        <v>2039</v>
      </c>
      <c r="I583">
        <f>IF(Chercher!$Z$1="","",IF(Chercher!$Z$3,IF(LEFT($J583,LEN(Chercher!$Z$2))=Chercher!$Z$2,ROW(),""),IF(AND(ISNUMBER(SEARCH(Chercher!$Z$4,$H583)),OR(Chercher!$Z$5="",ISNUMBER(SEARCH(Chercher!$Z$5,$H583))),OR(Chercher!$Z$6="",ISNUMBER(SEARCH(Chercher!$Z$6,$H583)))),ROW(),"")))</f>
        <v>583</v>
      </c>
      <c r="J583" t="s">
        <v>2040</v>
      </c>
    </row>
    <row r="584" spans="1:10" x14ac:dyDescent="0.25">
      <c r="A584" s="15" t="s">
        <v>2041</v>
      </c>
      <c r="B584" s="16" t="s">
        <v>40</v>
      </c>
      <c r="C584" s="17" t="s">
        <v>2042</v>
      </c>
      <c r="D584" s="17" t="s">
        <v>2038</v>
      </c>
      <c r="E584" s="17" t="s">
        <v>2002</v>
      </c>
      <c r="F584" s="16" t="s">
        <v>1</v>
      </c>
      <c r="G584" s="17" t="s">
        <v>1</v>
      </c>
      <c r="H584" t="s">
        <v>2043</v>
      </c>
      <c r="I584" t="str">
        <f>IF(Chercher!$Z$1="","",IF(Chercher!$Z$3,IF(LEFT($J584,LEN(Chercher!$Z$2))=Chercher!$Z$2,ROW(),""),IF(AND(ISNUMBER(SEARCH(Chercher!$Z$4,$H584)),OR(Chercher!$Z$5="",ISNUMBER(SEARCH(Chercher!$Z$5,$H584))),OR(Chercher!$Z$6="",ISNUMBER(SEARCH(Chercher!$Z$6,$H584)))),ROW(),"")))</f>
        <v/>
      </c>
      <c r="J584" t="s">
        <v>2044</v>
      </c>
    </row>
    <row r="585" spans="1:10" x14ac:dyDescent="0.25">
      <c r="A585" s="15" t="s">
        <v>2045</v>
      </c>
      <c r="B585" s="16" t="s">
        <v>40</v>
      </c>
      <c r="C585" s="17" t="s">
        <v>2046</v>
      </c>
      <c r="D585" s="17" t="s">
        <v>2047</v>
      </c>
      <c r="E585" s="17" t="s">
        <v>2048</v>
      </c>
      <c r="F585" s="16" t="s">
        <v>1</v>
      </c>
      <c r="G585" s="17" t="s">
        <v>1</v>
      </c>
      <c r="H585" t="s">
        <v>2046</v>
      </c>
      <c r="I585" t="str">
        <f>IF(Chercher!$Z$1="","",IF(Chercher!$Z$3,IF(LEFT($J585,LEN(Chercher!$Z$2))=Chercher!$Z$2,ROW(),""),IF(AND(ISNUMBER(SEARCH(Chercher!$Z$4,$H585)),OR(Chercher!$Z$5="",ISNUMBER(SEARCH(Chercher!$Z$5,$H585))),OR(Chercher!$Z$6="",ISNUMBER(SEARCH(Chercher!$Z$6,$H585)))),ROW(),"")))</f>
        <v/>
      </c>
      <c r="J585" t="s">
        <v>2049</v>
      </c>
    </row>
    <row r="586" spans="1:10" x14ac:dyDescent="0.25">
      <c r="A586" s="15" t="s">
        <v>2050</v>
      </c>
      <c r="B586" s="16" t="s">
        <v>51</v>
      </c>
      <c r="C586" s="17" t="s">
        <v>2051</v>
      </c>
      <c r="D586" s="17" t="s">
        <v>2047</v>
      </c>
      <c r="E586" s="17" t="s">
        <v>2048</v>
      </c>
      <c r="F586" s="16" t="s">
        <v>1</v>
      </c>
      <c r="G586" s="17" t="s">
        <v>1</v>
      </c>
      <c r="H586" t="s">
        <v>2052</v>
      </c>
      <c r="I586" t="str">
        <f>IF(Chercher!$Z$1="","",IF(Chercher!$Z$3,IF(LEFT($J586,LEN(Chercher!$Z$2))=Chercher!$Z$2,ROW(),""),IF(AND(ISNUMBER(SEARCH(Chercher!$Z$4,$H586)),OR(Chercher!$Z$5="",ISNUMBER(SEARCH(Chercher!$Z$5,$H586))),OR(Chercher!$Z$6="",ISNUMBER(SEARCH(Chercher!$Z$6,$H586)))),ROW(),"")))</f>
        <v/>
      </c>
      <c r="J586" t="s">
        <v>2053</v>
      </c>
    </row>
    <row r="587" spans="1:10" x14ac:dyDescent="0.25">
      <c r="A587" s="15" t="s">
        <v>2054</v>
      </c>
      <c r="B587" s="16" t="s">
        <v>40</v>
      </c>
      <c r="C587" s="17" t="s">
        <v>2055</v>
      </c>
      <c r="D587" s="17" t="s">
        <v>2047</v>
      </c>
      <c r="E587" s="17" t="s">
        <v>2048</v>
      </c>
      <c r="F587" s="16" t="s">
        <v>1</v>
      </c>
      <c r="G587" s="17" t="s">
        <v>1</v>
      </c>
      <c r="H587" t="s">
        <v>2056</v>
      </c>
      <c r="I587" t="str">
        <f>IF(Chercher!$Z$1="","",IF(Chercher!$Z$3,IF(LEFT($J587,LEN(Chercher!$Z$2))=Chercher!$Z$2,ROW(),""),IF(AND(ISNUMBER(SEARCH(Chercher!$Z$4,$H587)),OR(Chercher!$Z$5="",ISNUMBER(SEARCH(Chercher!$Z$5,$H587))),OR(Chercher!$Z$6="",ISNUMBER(SEARCH(Chercher!$Z$6,$H587)))),ROW(),"")))</f>
        <v/>
      </c>
      <c r="J587" t="s">
        <v>2057</v>
      </c>
    </row>
    <row r="588" spans="1:10" x14ac:dyDescent="0.25">
      <c r="A588" s="15" t="s">
        <v>2058</v>
      </c>
      <c r="B588" s="16" t="s">
        <v>51</v>
      </c>
      <c r="C588" s="17" t="s">
        <v>2059</v>
      </c>
      <c r="D588" s="17" t="s">
        <v>2047</v>
      </c>
      <c r="E588" s="17" t="s">
        <v>2048</v>
      </c>
      <c r="F588" s="16" t="s">
        <v>1</v>
      </c>
      <c r="G588" s="17" t="s">
        <v>1</v>
      </c>
      <c r="H588" t="s">
        <v>2060</v>
      </c>
      <c r="I588">
        <f>IF(Chercher!$Z$1="","",IF(Chercher!$Z$3,IF(LEFT($J588,LEN(Chercher!$Z$2))=Chercher!$Z$2,ROW(),""),IF(AND(ISNUMBER(SEARCH(Chercher!$Z$4,$H588)),OR(Chercher!$Z$5="",ISNUMBER(SEARCH(Chercher!$Z$5,$H588))),OR(Chercher!$Z$6="",ISNUMBER(SEARCH(Chercher!$Z$6,$H588)))),ROW(),"")))</f>
        <v>588</v>
      </c>
      <c r="J588" t="s">
        <v>2061</v>
      </c>
    </row>
    <row r="589" spans="1:10" x14ac:dyDescent="0.25">
      <c r="A589" s="15" t="s">
        <v>2062</v>
      </c>
      <c r="B589" s="16" t="s">
        <v>51</v>
      </c>
      <c r="C589" s="17" t="s">
        <v>2063</v>
      </c>
      <c r="D589" s="17" t="s">
        <v>2047</v>
      </c>
      <c r="E589" s="17" t="s">
        <v>2048</v>
      </c>
      <c r="F589" s="16" t="s">
        <v>1</v>
      </c>
      <c r="G589" s="17" t="s">
        <v>1</v>
      </c>
      <c r="H589" t="s">
        <v>2063</v>
      </c>
      <c r="I589" t="str">
        <f>IF(Chercher!$Z$1="","",IF(Chercher!$Z$3,IF(LEFT($J589,LEN(Chercher!$Z$2))=Chercher!$Z$2,ROW(),""),IF(AND(ISNUMBER(SEARCH(Chercher!$Z$4,$H589)),OR(Chercher!$Z$5="",ISNUMBER(SEARCH(Chercher!$Z$5,$H589))),OR(Chercher!$Z$6="",ISNUMBER(SEARCH(Chercher!$Z$6,$H589)))),ROW(),"")))</f>
        <v/>
      </c>
      <c r="J589" t="s">
        <v>2064</v>
      </c>
    </row>
    <row r="590" spans="1:10" x14ac:dyDescent="0.25">
      <c r="A590" s="15" t="s">
        <v>2065</v>
      </c>
      <c r="B590" s="16" t="s">
        <v>51</v>
      </c>
      <c r="C590" s="17" t="s">
        <v>2066</v>
      </c>
      <c r="D590" s="17" t="s">
        <v>2047</v>
      </c>
      <c r="E590" s="17" t="s">
        <v>2048</v>
      </c>
      <c r="F590" s="16" t="s">
        <v>1</v>
      </c>
      <c r="G590" s="17" t="s">
        <v>1</v>
      </c>
      <c r="H590" t="s">
        <v>2067</v>
      </c>
      <c r="I590" t="str">
        <f>IF(Chercher!$Z$1="","",IF(Chercher!$Z$3,IF(LEFT($J590,LEN(Chercher!$Z$2))=Chercher!$Z$2,ROW(),""),IF(AND(ISNUMBER(SEARCH(Chercher!$Z$4,$H590)),OR(Chercher!$Z$5="",ISNUMBER(SEARCH(Chercher!$Z$5,$H590))),OR(Chercher!$Z$6="",ISNUMBER(SEARCH(Chercher!$Z$6,$H590)))),ROW(),"")))</f>
        <v/>
      </c>
      <c r="J590" t="s">
        <v>2068</v>
      </c>
    </row>
    <row r="591" spans="1:10" x14ac:dyDescent="0.25">
      <c r="A591" s="15" t="s">
        <v>2069</v>
      </c>
      <c r="B591" s="16" t="s">
        <v>51</v>
      </c>
      <c r="C591" s="17" t="s">
        <v>2070</v>
      </c>
      <c r="D591" s="17" t="s">
        <v>2047</v>
      </c>
      <c r="E591" s="17" t="s">
        <v>2048</v>
      </c>
      <c r="F591" s="16" t="s">
        <v>1</v>
      </c>
      <c r="G591" s="17" t="s">
        <v>1</v>
      </c>
      <c r="H591" t="s">
        <v>2071</v>
      </c>
      <c r="I591" t="str">
        <f>IF(Chercher!$Z$1="","",IF(Chercher!$Z$3,IF(LEFT($J591,LEN(Chercher!$Z$2))=Chercher!$Z$2,ROW(),""),IF(AND(ISNUMBER(SEARCH(Chercher!$Z$4,$H591)),OR(Chercher!$Z$5="",ISNUMBER(SEARCH(Chercher!$Z$5,$H591))),OR(Chercher!$Z$6="",ISNUMBER(SEARCH(Chercher!$Z$6,$H591)))),ROW(),"")))</f>
        <v/>
      </c>
      <c r="J591" t="s">
        <v>2072</v>
      </c>
    </row>
    <row r="592" spans="1:10" x14ac:dyDescent="0.25">
      <c r="A592" s="15" t="s">
        <v>2073</v>
      </c>
      <c r="B592" s="16" t="s">
        <v>51</v>
      </c>
      <c r="C592" s="17" t="s">
        <v>2074</v>
      </c>
      <c r="D592" s="17" t="s">
        <v>2047</v>
      </c>
      <c r="E592" s="17" t="s">
        <v>2048</v>
      </c>
      <c r="F592" s="16" t="s">
        <v>1</v>
      </c>
      <c r="G592" s="17" t="s">
        <v>1</v>
      </c>
      <c r="H592" t="s">
        <v>2074</v>
      </c>
      <c r="I592" t="str">
        <f>IF(Chercher!$Z$1="","",IF(Chercher!$Z$3,IF(LEFT($J592,LEN(Chercher!$Z$2))=Chercher!$Z$2,ROW(),""),IF(AND(ISNUMBER(SEARCH(Chercher!$Z$4,$H592)),OR(Chercher!$Z$5="",ISNUMBER(SEARCH(Chercher!$Z$5,$H592))),OR(Chercher!$Z$6="",ISNUMBER(SEARCH(Chercher!$Z$6,$H592)))),ROW(),"")))</f>
        <v/>
      </c>
      <c r="J592" t="s">
        <v>2075</v>
      </c>
    </row>
    <row r="593" spans="1:10" x14ac:dyDescent="0.25">
      <c r="A593" s="15" t="s">
        <v>2076</v>
      </c>
      <c r="B593" s="16" t="s">
        <v>40</v>
      </c>
      <c r="C593" s="17" t="s">
        <v>2077</v>
      </c>
      <c r="D593" s="17" t="s">
        <v>2047</v>
      </c>
      <c r="E593" s="17" t="s">
        <v>2048</v>
      </c>
      <c r="F593" s="16" t="s">
        <v>1</v>
      </c>
      <c r="G593" s="17" t="s">
        <v>1</v>
      </c>
      <c r="H593" t="s">
        <v>2078</v>
      </c>
      <c r="I593" t="str">
        <f>IF(Chercher!$Z$1="","",IF(Chercher!$Z$3,IF(LEFT($J593,LEN(Chercher!$Z$2))=Chercher!$Z$2,ROW(),""),IF(AND(ISNUMBER(SEARCH(Chercher!$Z$4,$H593)),OR(Chercher!$Z$5="",ISNUMBER(SEARCH(Chercher!$Z$5,$H593))),OR(Chercher!$Z$6="",ISNUMBER(SEARCH(Chercher!$Z$6,$H593)))),ROW(),"")))</f>
        <v/>
      </c>
      <c r="J593" t="s">
        <v>2079</v>
      </c>
    </row>
    <row r="594" spans="1:10" x14ac:dyDescent="0.25">
      <c r="A594" s="15" t="s">
        <v>2080</v>
      </c>
      <c r="B594" s="16" t="s">
        <v>51</v>
      </c>
      <c r="C594" s="17" t="s">
        <v>2081</v>
      </c>
      <c r="D594" s="17" t="s">
        <v>2047</v>
      </c>
      <c r="E594" s="17" t="s">
        <v>2048</v>
      </c>
      <c r="F594" s="16" t="s">
        <v>1</v>
      </c>
      <c r="G594" s="17" t="s">
        <v>1</v>
      </c>
      <c r="H594" t="s">
        <v>2081</v>
      </c>
      <c r="I594" t="str">
        <f>IF(Chercher!$Z$1="","",IF(Chercher!$Z$3,IF(LEFT($J594,LEN(Chercher!$Z$2))=Chercher!$Z$2,ROW(),""),IF(AND(ISNUMBER(SEARCH(Chercher!$Z$4,$H594)),OR(Chercher!$Z$5="",ISNUMBER(SEARCH(Chercher!$Z$5,$H594))),OR(Chercher!$Z$6="",ISNUMBER(SEARCH(Chercher!$Z$6,$H594)))),ROW(),"")))</f>
        <v/>
      </c>
      <c r="J594" t="s">
        <v>2082</v>
      </c>
    </row>
    <row r="595" spans="1:10" x14ac:dyDescent="0.25">
      <c r="A595" s="15" t="s">
        <v>2083</v>
      </c>
      <c r="B595" s="16" t="s">
        <v>51</v>
      </c>
      <c r="C595" s="17" t="s">
        <v>2084</v>
      </c>
      <c r="D595" s="17" t="s">
        <v>2047</v>
      </c>
      <c r="E595" s="17" t="s">
        <v>2048</v>
      </c>
      <c r="F595" s="16" t="s">
        <v>1</v>
      </c>
      <c r="G595" s="17" t="s">
        <v>1</v>
      </c>
      <c r="H595" t="s">
        <v>2084</v>
      </c>
      <c r="I595" t="str">
        <f>IF(Chercher!$Z$1="","",IF(Chercher!$Z$3,IF(LEFT($J595,LEN(Chercher!$Z$2))=Chercher!$Z$2,ROW(),""),IF(AND(ISNUMBER(SEARCH(Chercher!$Z$4,$H595)),OR(Chercher!$Z$5="",ISNUMBER(SEARCH(Chercher!$Z$5,$H595))),OR(Chercher!$Z$6="",ISNUMBER(SEARCH(Chercher!$Z$6,$H595)))),ROW(),"")))</f>
        <v/>
      </c>
      <c r="J595" t="s">
        <v>2085</v>
      </c>
    </row>
    <row r="596" spans="1:10" x14ac:dyDescent="0.25">
      <c r="A596" s="15" t="s">
        <v>2086</v>
      </c>
      <c r="B596" s="16" t="s">
        <v>40</v>
      </c>
      <c r="C596" s="17" t="s">
        <v>2087</v>
      </c>
      <c r="D596" s="17" t="s">
        <v>2047</v>
      </c>
      <c r="E596" s="17" t="s">
        <v>2048</v>
      </c>
      <c r="F596" s="16" t="s">
        <v>1</v>
      </c>
      <c r="G596" s="17" t="s">
        <v>1</v>
      </c>
      <c r="H596" t="s">
        <v>2088</v>
      </c>
      <c r="I596" t="str">
        <f>IF(Chercher!$Z$1="","",IF(Chercher!$Z$3,IF(LEFT($J596,LEN(Chercher!$Z$2))=Chercher!$Z$2,ROW(),""),IF(AND(ISNUMBER(SEARCH(Chercher!$Z$4,$H596)),OR(Chercher!$Z$5="",ISNUMBER(SEARCH(Chercher!$Z$5,$H596))),OR(Chercher!$Z$6="",ISNUMBER(SEARCH(Chercher!$Z$6,$H596)))),ROW(),"")))</f>
        <v/>
      </c>
      <c r="J596" t="s">
        <v>2089</v>
      </c>
    </row>
    <row r="597" spans="1:10" x14ac:dyDescent="0.25">
      <c r="A597" s="15" t="s">
        <v>2090</v>
      </c>
      <c r="B597" s="16" t="s">
        <v>40</v>
      </c>
      <c r="C597" s="17" t="s">
        <v>2091</v>
      </c>
      <c r="D597" s="17" t="s">
        <v>2047</v>
      </c>
      <c r="E597" s="17" t="s">
        <v>2048</v>
      </c>
      <c r="F597" s="16" t="s">
        <v>1</v>
      </c>
      <c r="G597" s="17" t="s">
        <v>1</v>
      </c>
      <c r="H597" t="s">
        <v>2092</v>
      </c>
      <c r="I597" t="str">
        <f>IF(Chercher!$Z$1="","",IF(Chercher!$Z$3,IF(LEFT($J597,LEN(Chercher!$Z$2))=Chercher!$Z$2,ROW(),""),IF(AND(ISNUMBER(SEARCH(Chercher!$Z$4,$H597)),OR(Chercher!$Z$5="",ISNUMBER(SEARCH(Chercher!$Z$5,$H597))),OR(Chercher!$Z$6="",ISNUMBER(SEARCH(Chercher!$Z$6,$H597)))),ROW(),"")))</f>
        <v/>
      </c>
      <c r="J597" t="s">
        <v>2093</v>
      </c>
    </row>
    <row r="598" spans="1:10" x14ac:dyDescent="0.25">
      <c r="A598" s="15" t="s">
        <v>2094</v>
      </c>
      <c r="B598" s="16" t="s">
        <v>40</v>
      </c>
      <c r="C598" s="17" t="s">
        <v>2095</v>
      </c>
      <c r="D598" s="17" t="s">
        <v>2047</v>
      </c>
      <c r="E598" s="17" t="s">
        <v>2048</v>
      </c>
      <c r="F598" s="16" t="s">
        <v>1</v>
      </c>
      <c r="G598" s="17" t="s">
        <v>1</v>
      </c>
      <c r="H598" t="s">
        <v>2096</v>
      </c>
      <c r="I598" t="str">
        <f>IF(Chercher!$Z$1="","",IF(Chercher!$Z$3,IF(LEFT($J598,LEN(Chercher!$Z$2))=Chercher!$Z$2,ROW(),""),IF(AND(ISNUMBER(SEARCH(Chercher!$Z$4,$H598)),OR(Chercher!$Z$5="",ISNUMBER(SEARCH(Chercher!$Z$5,$H598))),OR(Chercher!$Z$6="",ISNUMBER(SEARCH(Chercher!$Z$6,$H598)))),ROW(),"")))</f>
        <v/>
      </c>
      <c r="J598" t="s">
        <v>2097</v>
      </c>
    </row>
    <row r="599" spans="1:10" x14ac:dyDescent="0.25">
      <c r="A599" s="15" t="s">
        <v>2098</v>
      </c>
      <c r="B599" s="16" t="s">
        <v>40</v>
      </c>
      <c r="C599" s="17" t="s">
        <v>2099</v>
      </c>
      <c r="D599" s="17" t="s">
        <v>2047</v>
      </c>
      <c r="E599" s="17" t="s">
        <v>2048</v>
      </c>
      <c r="F599" s="16" t="s">
        <v>1</v>
      </c>
      <c r="G599" s="17" t="s">
        <v>1</v>
      </c>
      <c r="H599" t="s">
        <v>2100</v>
      </c>
      <c r="I599" t="str">
        <f>IF(Chercher!$Z$1="","",IF(Chercher!$Z$3,IF(LEFT($J599,LEN(Chercher!$Z$2))=Chercher!$Z$2,ROW(),""),IF(AND(ISNUMBER(SEARCH(Chercher!$Z$4,$H599)),OR(Chercher!$Z$5="",ISNUMBER(SEARCH(Chercher!$Z$5,$H599))),OR(Chercher!$Z$6="",ISNUMBER(SEARCH(Chercher!$Z$6,$H599)))),ROW(),"")))</f>
        <v/>
      </c>
      <c r="J599" t="s">
        <v>2101</v>
      </c>
    </row>
    <row r="600" spans="1:10" x14ac:dyDescent="0.25">
      <c r="A600" s="15" t="s">
        <v>2102</v>
      </c>
      <c r="B600" s="16" t="s">
        <v>40</v>
      </c>
      <c r="C600" s="17" t="s">
        <v>2103</v>
      </c>
      <c r="D600" s="17" t="s">
        <v>2047</v>
      </c>
      <c r="E600" s="17" t="s">
        <v>2048</v>
      </c>
      <c r="F600" s="16" t="s">
        <v>1</v>
      </c>
      <c r="G600" s="17" t="s">
        <v>1</v>
      </c>
      <c r="H600" t="s">
        <v>2104</v>
      </c>
      <c r="I600" t="str">
        <f>IF(Chercher!$Z$1="","",IF(Chercher!$Z$3,IF(LEFT($J600,LEN(Chercher!$Z$2))=Chercher!$Z$2,ROW(),""),IF(AND(ISNUMBER(SEARCH(Chercher!$Z$4,$H600)),OR(Chercher!$Z$5="",ISNUMBER(SEARCH(Chercher!$Z$5,$H600))),OR(Chercher!$Z$6="",ISNUMBER(SEARCH(Chercher!$Z$6,$H600)))),ROW(),"")))</f>
        <v/>
      </c>
      <c r="J600" t="s">
        <v>2105</v>
      </c>
    </row>
    <row r="601" spans="1:10" x14ac:dyDescent="0.25">
      <c r="A601" s="15" t="s">
        <v>2106</v>
      </c>
      <c r="B601" s="16" t="s">
        <v>40</v>
      </c>
      <c r="C601" s="17" t="s">
        <v>2107</v>
      </c>
      <c r="D601" s="17" t="s">
        <v>2047</v>
      </c>
      <c r="E601" s="17" t="s">
        <v>2048</v>
      </c>
      <c r="F601" s="16" t="s">
        <v>1</v>
      </c>
      <c r="G601" s="17" t="s">
        <v>1</v>
      </c>
      <c r="H601" t="s">
        <v>2107</v>
      </c>
      <c r="I601" t="str">
        <f>IF(Chercher!$Z$1="","",IF(Chercher!$Z$3,IF(LEFT($J601,LEN(Chercher!$Z$2))=Chercher!$Z$2,ROW(),""),IF(AND(ISNUMBER(SEARCH(Chercher!$Z$4,$H601)),OR(Chercher!$Z$5="",ISNUMBER(SEARCH(Chercher!$Z$5,$H601))),OR(Chercher!$Z$6="",ISNUMBER(SEARCH(Chercher!$Z$6,$H601)))),ROW(),"")))</f>
        <v/>
      </c>
      <c r="J601" t="s">
        <v>2108</v>
      </c>
    </row>
    <row r="602" spans="1:10" x14ac:dyDescent="0.25">
      <c r="A602" s="15" t="s">
        <v>2109</v>
      </c>
      <c r="B602" s="16" t="s">
        <v>51</v>
      </c>
      <c r="C602" s="17" t="s">
        <v>2110</v>
      </c>
      <c r="D602" s="17" t="s">
        <v>2047</v>
      </c>
      <c r="E602" s="17" t="s">
        <v>2048</v>
      </c>
      <c r="F602" s="16" t="s">
        <v>1</v>
      </c>
      <c r="G602" s="17" t="s">
        <v>1</v>
      </c>
      <c r="H602" t="s">
        <v>2111</v>
      </c>
      <c r="I602" t="str">
        <f>IF(Chercher!$Z$1="","",IF(Chercher!$Z$3,IF(LEFT($J602,LEN(Chercher!$Z$2))=Chercher!$Z$2,ROW(),""),IF(AND(ISNUMBER(SEARCH(Chercher!$Z$4,$H602)),OR(Chercher!$Z$5="",ISNUMBER(SEARCH(Chercher!$Z$5,$H602))),OR(Chercher!$Z$6="",ISNUMBER(SEARCH(Chercher!$Z$6,$H602)))),ROW(),"")))</f>
        <v/>
      </c>
      <c r="J602" t="s">
        <v>2112</v>
      </c>
    </row>
    <row r="603" spans="1:10" x14ac:dyDescent="0.25">
      <c r="A603" s="15" t="s">
        <v>2113</v>
      </c>
      <c r="B603" s="16" t="s">
        <v>40</v>
      </c>
      <c r="C603" s="17" t="s">
        <v>2114</v>
      </c>
      <c r="D603" s="17" t="s">
        <v>2047</v>
      </c>
      <c r="E603" s="17" t="s">
        <v>2048</v>
      </c>
      <c r="F603" s="16" t="s">
        <v>1</v>
      </c>
      <c r="G603" s="17" t="s">
        <v>1</v>
      </c>
      <c r="H603" t="s">
        <v>2115</v>
      </c>
      <c r="I603" t="str">
        <f>IF(Chercher!$Z$1="","",IF(Chercher!$Z$3,IF(LEFT($J603,LEN(Chercher!$Z$2))=Chercher!$Z$2,ROW(),""),IF(AND(ISNUMBER(SEARCH(Chercher!$Z$4,$H603)),OR(Chercher!$Z$5="",ISNUMBER(SEARCH(Chercher!$Z$5,$H603))),OR(Chercher!$Z$6="",ISNUMBER(SEARCH(Chercher!$Z$6,$H603)))),ROW(),"")))</f>
        <v/>
      </c>
      <c r="J603" t="s">
        <v>2116</v>
      </c>
    </row>
    <row r="604" spans="1:10" x14ac:dyDescent="0.25">
      <c r="A604" s="15" t="s">
        <v>2117</v>
      </c>
      <c r="B604" s="16" t="s">
        <v>40</v>
      </c>
      <c r="C604" s="17" t="s">
        <v>81</v>
      </c>
      <c r="D604" s="17" t="s">
        <v>2047</v>
      </c>
      <c r="E604" s="17" t="s">
        <v>2048</v>
      </c>
      <c r="F604" s="16" t="s">
        <v>1</v>
      </c>
      <c r="G604" s="17" t="s">
        <v>1</v>
      </c>
      <c r="H604" t="s">
        <v>82</v>
      </c>
      <c r="I604" t="str">
        <f>IF(Chercher!$Z$1="","",IF(Chercher!$Z$3,IF(LEFT($J604,LEN(Chercher!$Z$2))=Chercher!$Z$2,ROW(),""),IF(AND(ISNUMBER(SEARCH(Chercher!$Z$4,$H604)),OR(Chercher!$Z$5="",ISNUMBER(SEARCH(Chercher!$Z$5,$H604))),OR(Chercher!$Z$6="",ISNUMBER(SEARCH(Chercher!$Z$6,$H604)))),ROW(),"")))</f>
        <v/>
      </c>
      <c r="J604" t="s">
        <v>2118</v>
      </c>
    </row>
    <row r="605" spans="1:10" x14ac:dyDescent="0.25">
      <c r="A605" s="15" t="s">
        <v>2119</v>
      </c>
      <c r="B605" s="16" t="s">
        <v>51</v>
      </c>
      <c r="C605" s="17" t="s">
        <v>2120</v>
      </c>
      <c r="D605" s="17" t="s">
        <v>2121</v>
      </c>
      <c r="E605" s="17" t="s">
        <v>2048</v>
      </c>
      <c r="F605" s="16" t="s">
        <v>1</v>
      </c>
      <c r="G605" s="17" t="s">
        <v>1</v>
      </c>
      <c r="H605" t="s">
        <v>2122</v>
      </c>
      <c r="I605" t="str">
        <f>IF(Chercher!$Z$1="","",IF(Chercher!$Z$3,IF(LEFT($J605,LEN(Chercher!$Z$2))=Chercher!$Z$2,ROW(),""),IF(AND(ISNUMBER(SEARCH(Chercher!$Z$4,$H605)),OR(Chercher!$Z$5="",ISNUMBER(SEARCH(Chercher!$Z$5,$H605))),OR(Chercher!$Z$6="",ISNUMBER(SEARCH(Chercher!$Z$6,$H605)))),ROW(),"")))</f>
        <v/>
      </c>
      <c r="J605" t="s">
        <v>2123</v>
      </c>
    </row>
    <row r="606" spans="1:10" x14ac:dyDescent="0.25">
      <c r="A606" s="15" t="s">
        <v>2124</v>
      </c>
      <c r="B606" s="16" t="s">
        <v>51</v>
      </c>
      <c r="C606" s="17" t="s">
        <v>2125</v>
      </c>
      <c r="D606" s="17" t="s">
        <v>2121</v>
      </c>
      <c r="E606" s="17" t="s">
        <v>2048</v>
      </c>
      <c r="F606" s="16" t="s">
        <v>1</v>
      </c>
      <c r="G606" s="17" t="s">
        <v>1</v>
      </c>
      <c r="H606" t="s">
        <v>2126</v>
      </c>
      <c r="I606" t="str">
        <f>IF(Chercher!$Z$1="","",IF(Chercher!$Z$3,IF(LEFT($J606,LEN(Chercher!$Z$2))=Chercher!$Z$2,ROW(),""),IF(AND(ISNUMBER(SEARCH(Chercher!$Z$4,$H606)),OR(Chercher!$Z$5="",ISNUMBER(SEARCH(Chercher!$Z$5,$H606))),OR(Chercher!$Z$6="",ISNUMBER(SEARCH(Chercher!$Z$6,$H606)))),ROW(),"")))</f>
        <v/>
      </c>
      <c r="J606" t="s">
        <v>2127</v>
      </c>
    </row>
    <row r="607" spans="1:10" x14ac:dyDescent="0.25">
      <c r="A607" s="15" t="s">
        <v>2128</v>
      </c>
      <c r="B607" s="16" t="s">
        <v>51</v>
      </c>
      <c r="C607" s="17" t="s">
        <v>2129</v>
      </c>
      <c r="D607" s="17" t="s">
        <v>2121</v>
      </c>
      <c r="E607" s="17" t="s">
        <v>2048</v>
      </c>
      <c r="F607" s="16" t="s">
        <v>1</v>
      </c>
      <c r="G607" s="17" t="s">
        <v>1</v>
      </c>
      <c r="H607" t="s">
        <v>2130</v>
      </c>
      <c r="I607" t="str">
        <f>IF(Chercher!$Z$1="","",IF(Chercher!$Z$3,IF(LEFT($J607,LEN(Chercher!$Z$2))=Chercher!$Z$2,ROW(),""),IF(AND(ISNUMBER(SEARCH(Chercher!$Z$4,$H607)),OR(Chercher!$Z$5="",ISNUMBER(SEARCH(Chercher!$Z$5,$H607))),OR(Chercher!$Z$6="",ISNUMBER(SEARCH(Chercher!$Z$6,$H607)))),ROW(),"")))</f>
        <v/>
      </c>
      <c r="J607" t="s">
        <v>2131</v>
      </c>
    </row>
    <row r="608" spans="1:10" x14ac:dyDescent="0.25">
      <c r="A608" s="15" t="s">
        <v>2132</v>
      </c>
      <c r="B608" s="16" t="s">
        <v>51</v>
      </c>
      <c r="C608" s="17" t="s">
        <v>2133</v>
      </c>
      <c r="D608" s="17" t="s">
        <v>2121</v>
      </c>
      <c r="E608" s="17" t="s">
        <v>2048</v>
      </c>
      <c r="F608" s="16" t="s">
        <v>1</v>
      </c>
      <c r="G608" s="17" t="s">
        <v>1</v>
      </c>
      <c r="H608" t="s">
        <v>2134</v>
      </c>
      <c r="I608" t="str">
        <f>IF(Chercher!$Z$1="","",IF(Chercher!$Z$3,IF(LEFT($J608,LEN(Chercher!$Z$2))=Chercher!$Z$2,ROW(),""),IF(AND(ISNUMBER(SEARCH(Chercher!$Z$4,$H608)),OR(Chercher!$Z$5="",ISNUMBER(SEARCH(Chercher!$Z$5,$H608))),OR(Chercher!$Z$6="",ISNUMBER(SEARCH(Chercher!$Z$6,$H608)))),ROW(),"")))</f>
        <v/>
      </c>
      <c r="J608" t="s">
        <v>2135</v>
      </c>
    </row>
    <row r="609" spans="1:10" x14ac:dyDescent="0.25">
      <c r="A609" s="15" t="s">
        <v>2136</v>
      </c>
      <c r="B609" s="16" t="s">
        <v>51</v>
      </c>
      <c r="C609" s="17" t="s">
        <v>2137</v>
      </c>
      <c r="D609" s="17" t="s">
        <v>2121</v>
      </c>
      <c r="E609" s="17" t="s">
        <v>2048</v>
      </c>
      <c r="F609" s="16" t="s">
        <v>1</v>
      </c>
      <c r="G609" s="17" t="s">
        <v>1</v>
      </c>
      <c r="H609" t="s">
        <v>2138</v>
      </c>
      <c r="I609" t="str">
        <f>IF(Chercher!$Z$1="","",IF(Chercher!$Z$3,IF(LEFT($J609,LEN(Chercher!$Z$2))=Chercher!$Z$2,ROW(),""),IF(AND(ISNUMBER(SEARCH(Chercher!$Z$4,$H609)),OR(Chercher!$Z$5="",ISNUMBER(SEARCH(Chercher!$Z$5,$H609))),OR(Chercher!$Z$6="",ISNUMBER(SEARCH(Chercher!$Z$6,$H609)))),ROW(),"")))</f>
        <v/>
      </c>
      <c r="J609" t="s">
        <v>2139</v>
      </c>
    </row>
    <row r="610" spans="1:10" x14ac:dyDescent="0.25">
      <c r="A610" s="15" t="s">
        <v>2140</v>
      </c>
      <c r="B610" s="16" t="s">
        <v>40</v>
      </c>
      <c r="C610" s="17" t="s">
        <v>2141</v>
      </c>
      <c r="D610" s="17" t="s">
        <v>2121</v>
      </c>
      <c r="E610" s="17" t="s">
        <v>2048</v>
      </c>
      <c r="F610" s="16" t="s">
        <v>1</v>
      </c>
      <c r="G610" s="17" t="s">
        <v>1</v>
      </c>
      <c r="H610" t="s">
        <v>2142</v>
      </c>
      <c r="I610" t="str">
        <f>IF(Chercher!$Z$1="","",IF(Chercher!$Z$3,IF(LEFT($J610,LEN(Chercher!$Z$2))=Chercher!$Z$2,ROW(),""),IF(AND(ISNUMBER(SEARCH(Chercher!$Z$4,$H610)),OR(Chercher!$Z$5="",ISNUMBER(SEARCH(Chercher!$Z$5,$H610))),OR(Chercher!$Z$6="",ISNUMBER(SEARCH(Chercher!$Z$6,$H610)))),ROW(),"")))</f>
        <v/>
      </c>
      <c r="J610" t="s">
        <v>2143</v>
      </c>
    </row>
    <row r="611" spans="1:10" x14ac:dyDescent="0.25">
      <c r="A611" s="15" t="s">
        <v>2144</v>
      </c>
      <c r="B611" s="16" t="s">
        <v>51</v>
      </c>
      <c r="C611" s="17" t="s">
        <v>2145</v>
      </c>
      <c r="D611" s="17" t="s">
        <v>2121</v>
      </c>
      <c r="E611" s="17" t="s">
        <v>2048</v>
      </c>
      <c r="F611" s="16" t="s">
        <v>1</v>
      </c>
      <c r="G611" s="17" t="s">
        <v>1</v>
      </c>
      <c r="H611" t="s">
        <v>2146</v>
      </c>
      <c r="I611" t="str">
        <f>IF(Chercher!$Z$1="","",IF(Chercher!$Z$3,IF(LEFT($J611,LEN(Chercher!$Z$2))=Chercher!$Z$2,ROW(),""),IF(AND(ISNUMBER(SEARCH(Chercher!$Z$4,$H611)),OR(Chercher!$Z$5="",ISNUMBER(SEARCH(Chercher!$Z$5,$H611))),OR(Chercher!$Z$6="",ISNUMBER(SEARCH(Chercher!$Z$6,$H611)))),ROW(),"")))</f>
        <v/>
      </c>
      <c r="J611" t="s">
        <v>2147</v>
      </c>
    </row>
    <row r="612" spans="1:10" x14ac:dyDescent="0.25">
      <c r="A612" s="15" t="s">
        <v>2148</v>
      </c>
      <c r="B612" s="16" t="s">
        <v>40</v>
      </c>
      <c r="C612" s="17" t="s">
        <v>2149</v>
      </c>
      <c r="D612" s="17" t="s">
        <v>2121</v>
      </c>
      <c r="E612" s="17" t="s">
        <v>2048</v>
      </c>
      <c r="F612" s="16" t="s">
        <v>1</v>
      </c>
      <c r="G612" s="17" t="s">
        <v>1</v>
      </c>
      <c r="H612" t="s">
        <v>2150</v>
      </c>
      <c r="I612" t="str">
        <f>IF(Chercher!$Z$1="","",IF(Chercher!$Z$3,IF(LEFT($J612,LEN(Chercher!$Z$2))=Chercher!$Z$2,ROW(),""),IF(AND(ISNUMBER(SEARCH(Chercher!$Z$4,$H612)),OR(Chercher!$Z$5="",ISNUMBER(SEARCH(Chercher!$Z$5,$H612))),OR(Chercher!$Z$6="",ISNUMBER(SEARCH(Chercher!$Z$6,$H612)))),ROW(),"")))</f>
        <v/>
      </c>
      <c r="J612" t="s">
        <v>2151</v>
      </c>
    </row>
    <row r="613" spans="1:10" x14ac:dyDescent="0.25">
      <c r="A613" s="15" t="s">
        <v>2152</v>
      </c>
      <c r="B613" s="16" t="s">
        <v>51</v>
      </c>
      <c r="C613" s="17" t="s">
        <v>2153</v>
      </c>
      <c r="D613" s="17" t="s">
        <v>2154</v>
      </c>
      <c r="E613" s="17" t="s">
        <v>2048</v>
      </c>
      <c r="F613" s="16" t="s">
        <v>1</v>
      </c>
      <c r="G613" s="17" t="s">
        <v>1</v>
      </c>
      <c r="H613" t="s">
        <v>2155</v>
      </c>
      <c r="I613" t="str">
        <f>IF(Chercher!$Z$1="","",IF(Chercher!$Z$3,IF(LEFT($J613,LEN(Chercher!$Z$2))=Chercher!$Z$2,ROW(),""),IF(AND(ISNUMBER(SEARCH(Chercher!$Z$4,$H613)),OR(Chercher!$Z$5="",ISNUMBER(SEARCH(Chercher!$Z$5,$H613))),OR(Chercher!$Z$6="",ISNUMBER(SEARCH(Chercher!$Z$6,$H613)))),ROW(),"")))</f>
        <v/>
      </c>
      <c r="J613" t="s">
        <v>2156</v>
      </c>
    </row>
    <row r="614" spans="1:10" x14ac:dyDescent="0.25">
      <c r="A614" s="15" t="s">
        <v>2157</v>
      </c>
      <c r="B614" s="16" t="s">
        <v>40</v>
      </c>
      <c r="C614" s="17" t="s">
        <v>2158</v>
      </c>
      <c r="D614" s="17" t="s">
        <v>2154</v>
      </c>
      <c r="E614" s="17" t="s">
        <v>2048</v>
      </c>
      <c r="F614" s="16" t="s">
        <v>1</v>
      </c>
      <c r="G614" s="17" t="s">
        <v>1</v>
      </c>
      <c r="H614" t="s">
        <v>2159</v>
      </c>
      <c r="I614" t="str">
        <f>IF(Chercher!$Z$1="","",IF(Chercher!$Z$3,IF(LEFT($J614,LEN(Chercher!$Z$2))=Chercher!$Z$2,ROW(),""),IF(AND(ISNUMBER(SEARCH(Chercher!$Z$4,$H614)),OR(Chercher!$Z$5="",ISNUMBER(SEARCH(Chercher!$Z$5,$H614))),OR(Chercher!$Z$6="",ISNUMBER(SEARCH(Chercher!$Z$6,$H614)))),ROW(),"")))</f>
        <v/>
      </c>
      <c r="J614" t="s">
        <v>2160</v>
      </c>
    </row>
    <row r="615" spans="1:10" x14ac:dyDescent="0.25">
      <c r="A615" s="15" t="s">
        <v>2161</v>
      </c>
      <c r="B615" s="16" t="s">
        <v>51</v>
      </c>
      <c r="C615" s="17" t="s">
        <v>2162</v>
      </c>
      <c r="D615" s="17" t="s">
        <v>2154</v>
      </c>
      <c r="E615" s="17" t="s">
        <v>2048</v>
      </c>
      <c r="F615" s="16" t="s">
        <v>1</v>
      </c>
      <c r="G615" s="17" t="s">
        <v>1</v>
      </c>
      <c r="H615" t="s">
        <v>2163</v>
      </c>
      <c r="I615" t="str">
        <f>IF(Chercher!$Z$1="","",IF(Chercher!$Z$3,IF(LEFT($J615,LEN(Chercher!$Z$2))=Chercher!$Z$2,ROW(),""),IF(AND(ISNUMBER(SEARCH(Chercher!$Z$4,$H615)),OR(Chercher!$Z$5="",ISNUMBER(SEARCH(Chercher!$Z$5,$H615))),OR(Chercher!$Z$6="",ISNUMBER(SEARCH(Chercher!$Z$6,$H615)))),ROW(),"")))</f>
        <v/>
      </c>
      <c r="J615" t="s">
        <v>2164</v>
      </c>
    </row>
    <row r="616" spans="1:10" x14ac:dyDescent="0.25">
      <c r="A616" s="15" t="s">
        <v>2165</v>
      </c>
      <c r="B616" s="16" t="s">
        <v>40</v>
      </c>
      <c r="C616" s="17" t="s">
        <v>2166</v>
      </c>
      <c r="D616" s="17" t="s">
        <v>2154</v>
      </c>
      <c r="E616" s="17" t="s">
        <v>2048</v>
      </c>
      <c r="F616" s="16" t="s">
        <v>1</v>
      </c>
      <c r="G616" s="17" t="s">
        <v>1</v>
      </c>
      <c r="H616" t="s">
        <v>2167</v>
      </c>
      <c r="I616" t="str">
        <f>IF(Chercher!$Z$1="","",IF(Chercher!$Z$3,IF(LEFT($J616,LEN(Chercher!$Z$2))=Chercher!$Z$2,ROW(),""),IF(AND(ISNUMBER(SEARCH(Chercher!$Z$4,$H616)),OR(Chercher!$Z$5="",ISNUMBER(SEARCH(Chercher!$Z$5,$H616))),OR(Chercher!$Z$6="",ISNUMBER(SEARCH(Chercher!$Z$6,$H616)))),ROW(),"")))</f>
        <v/>
      </c>
      <c r="J616" t="s">
        <v>2168</v>
      </c>
    </row>
    <row r="617" spans="1:10" x14ac:dyDescent="0.25">
      <c r="A617" s="15" t="s">
        <v>2169</v>
      </c>
      <c r="B617" s="16" t="s">
        <v>51</v>
      </c>
      <c r="C617" s="17" t="s">
        <v>2170</v>
      </c>
      <c r="D617" s="17" t="s">
        <v>2154</v>
      </c>
      <c r="E617" s="17" t="s">
        <v>2048</v>
      </c>
      <c r="F617" s="16" t="s">
        <v>1</v>
      </c>
      <c r="G617" s="17" t="s">
        <v>1</v>
      </c>
      <c r="H617" t="s">
        <v>2171</v>
      </c>
      <c r="I617" t="str">
        <f>IF(Chercher!$Z$1="","",IF(Chercher!$Z$3,IF(LEFT($J617,LEN(Chercher!$Z$2))=Chercher!$Z$2,ROW(),""),IF(AND(ISNUMBER(SEARCH(Chercher!$Z$4,$H617)),OR(Chercher!$Z$5="",ISNUMBER(SEARCH(Chercher!$Z$5,$H617))),OR(Chercher!$Z$6="",ISNUMBER(SEARCH(Chercher!$Z$6,$H617)))),ROW(),"")))</f>
        <v/>
      </c>
      <c r="J617" t="s">
        <v>2172</v>
      </c>
    </row>
    <row r="618" spans="1:10" x14ac:dyDescent="0.25">
      <c r="A618" s="15" t="s">
        <v>2173</v>
      </c>
      <c r="B618" s="16" t="s">
        <v>51</v>
      </c>
      <c r="C618" s="17" t="s">
        <v>2174</v>
      </c>
      <c r="D618" s="17" t="s">
        <v>2175</v>
      </c>
      <c r="E618" s="17" t="s">
        <v>2048</v>
      </c>
      <c r="F618" s="16" t="s">
        <v>1</v>
      </c>
      <c r="G618" s="17" t="s">
        <v>1</v>
      </c>
      <c r="H618" t="s">
        <v>2176</v>
      </c>
      <c r="I618" t="str">
        <f>IF(Chercher!$Z$1="","",IF(Chercher!$Z$3,IF(LEFT($J618,LEN(Chercher!$Z$2))=Chercher!$Z$2,ROW(),""),IF(AND(ISNUMBER(SEARCH(Chercher!$Z$4,$H618)),OR(Chercher!$Z$5="",ISNUMBER(SEARCH(Chercher!$Z$5,$H618))),OR(Chercher!$Z$6="",ISNUMBER(SEARCH(Chercher!$Z$6,$H618)))),ROW(),"")))</f>
        <v/>
      </c>
      <c r="J618" t="s">
        <v>2177</v>
      </c>
    </row>
    <row r="619" spans="1:10" x14ac:dyDescent="0.25">
      <c r="A619" s="15" t="s">
        <v>2178</v>
      </c>
      <c r="B619" s="16" t="s">
        <v>51</v>
      </c>
      <c r="C619" s="17" t="s">
        <v>2179</v>
      </c>
      <c r="D619" s="17" t="s">
        <v>2175</v>
      </c>
      <c r="E619" s="17" t="s">
        <v>2048</v>
      </c>
      <c r="F619" s="16" t="s">
        <v>1</v>
      </c>
      <c r="G619" s="17" t="s">
        <v>1</v>
      </c>
      <c r="H619" t="s">
        <v>2180</v>
      </c>
      <c r="I619" t="str">
        <f>IF(Chercher!$Z$1="","",IF(Chercher!$Z$3,IF(LEFT($J619,LEN(Chercher!$Z$2))=Chercher!$Z$2,ROW(),""),IF(AND(ISNUMBER(SEARCH(Chercher!$Z$4,$H619)),OR(Chercher!$Z$5="",ISNUMBER(SEARCH(Chercher!$Z$5,$H619))),OR(Chercher!$Z$6="",ISNUMBER(SEARCH(Chercher!$Z$6,$H619)))),ROW(),"")))</f>
        <v/>
      </c>
      <c r="J619" t="s">
        <v>2181</v>
      </c>
    </row>
    <row r="620" spans="1:10" x14ac:dyDescent="0.25">
      <c r="A620" s="15" t="s">
        <v>2182</v>
      </c>
      <c r="B620" s="16" t="s">
        <v>51</v>
      </c>
      <c r="C620" s="17" t="s">
        <v>2183</v>
      </c>
      <c r="D620" s="17" t="s">
        <v>2175</v>
      </c>
      <c r="E620" s="17" t="s">
        <v>2048</v>
      </c>
      <c r="F620" s="16" t="s">
        <v>1</v>
      </c>
      <c r="G620" s="17" t="s">
        <v>1</v>
      </c>
      <c r="H620" t="s">
        <v>2184</v>
      </c>
      <c r="I620" t="str">
        <f>IF(Chercher!$Z$1="","",IF(Chercher!$Z$3,IF(LEFT($J620,LEN(Chercher!$Z$2))=Chercher!$Z$2,ROW(),""),IF(AND(ISNUMBER(SEARCH(Chercher!$Z$4,$H620)),OR(Chercher!$Z$5="",ISNUMBER(SEARCH(Chercher!$Z$5,$H620))),OR(Chercher!$Z$6="",ISNUMBER(SEARCH(Chercher!$Z$6,$H620)))),ROW(),"")))</f>
        <v/>
      </c>
      <c r="J620" t="s">
        <v>2185</v>
      </c>
    </row>
    <row r="621" spans="1:10" x14ac:dyDescent="0.25">
      <c r="A621" s="15" t="s">
        <v>2186</v>
      </c>
      <c r="B621" s="16" t="s">
        <v>51</v>
      </c>
      <c r="C621" s="17" t="s">
        <v>2187</v>
      </c>
      <c r="D621" s="17" t="s">
        <v>2188</v>
      </c>
      <c r="E621" s="17" t="s">
        <v>2048</v>
      </c>
      <c r="F621" s="16" t="s">
        <v>1</v>
      </c>
      <c r="G621" s="17" t="s">
        <v>1</v>
      </c>
      <c r="H621" t="s">
        <v>2189</v>
      </c>
      <c r="I621" t="str">
        <f>IF(Chercher!$Z$1="","",IF(Chercher!$Z$3,IF(LEFT($J621,LEN(Chercher!$Z$2))=Chercher!$Z$2,ROW(),""),IF(AND(ISNUMBER(SEARCH(Chercher!$Z$4,$H621)),OR(Chercher!$Z$5="",ISNUMBER(SEARCH(Chercher!$Z$5,$H621))),OR(Chercher!$Z$6="",ISNUMBER(SEARCH(Chercher!$Z$6,$H621)))),ROW(),"")))</f>
        <v/>
      </c>
      <c r="J621" t="s">
        <v>2190</v>
      </c>
    </row>
    <row r="622" spans="1:10" x14ac:dyDescent="0.25">
      <c r="A622" s="15" t="s">
        <v>2191</v>
      </c>
      <c r="B622" s="16" t="s">
        <v>40</v>
      </c>
      <c r="C622" s="17" t="s">
        <v>2192</v>
      </c>
      <c r="D622" s="17" t="s">
        <v>2188</v>
      </c>
      <c r="E622" s="17" t="s">
        <v>2048</v>
      </c>
      <c r="F622" s="16" t="s">
        <v>1</v>
      </c>
      <c r="G622" s="17" t="s">
        <v>1</v>
      </c>
      <c r="H622" t="s">
        <v>2193</v>
      </c>
      <c r="I622" t="str">
        <f>IF(Chercher!$Z$1="","",IF(Chercher!$Z$3,IF(LEFT($J622,LEN(Chercher!$Z$2))=Chercher!$Z$2,ROW(),""),IF(AND(ISNUMBER(SEARCH(Chercher!$Z$4,$H622)),OR(Chercher!$Z$5="",ISNUMBER(SEARCH(Chercher!$Z$5,$H622))),OR(Chercher!$Z$6="",ISNUMBER(SEARCH(Chercher!$Z$6,$H622)))),ROW(),"")))</f>
        <v/>
      </c>
      <c r="J622" t="s">
        <v>2194</v>
      </c>
    </row>
    <row r="623" spans="1:10" x14ac:dyDescent="0.25">
      <c r="A623" s="15" t="s">
        <v>2195</v>
      </c>
      <c r="B623" s="16" t="s">
        <v>51</v>
      </c>
      <c r="C623" s="17" t="s">
        <v>2196</v>
      </c>
      <c r="D623" s="17" t="s">
        <v>2188</v>
      </c>
      <c r="E623" s="17" t="s">
        <v>2048</v>
      </c>
      <c r="F623" s="16" t="s">
        <v>1</v>
      </c>
      <c r="G623" s="17" t="s">
        <v>1</v>
      </c>
      <c r="H623" t="s">
        <v>2197</v>
      </c>
      <c r="I623" t="str">
        <f>IF(Chercher!$Z$1="","",IF(Chercher!$Z$3,IF(LEFT($J623,LEN(Chercher!$Z$2))=Chercher!$Z$2,ROW(),""),IF(AND(ISNUMBER(SEARCH(Chercher!$Z$4,$H623)),OR(Chercher!$Z$5="",ISNUMBER(SEARCH(Chercher!$Z$5,$H623))),OR(Chercher!$Z$6="",ISNUMBER(SEARCH(Chercher!$Z$6,$H623)))),ROW(),"")))</f>
        <v/>
      </c>
      <c r="J623" t="s">
        <v>2198</v>
      </c>
    </row>
    <row r="624" spans="1:10" x14ac:dyDescent="0.25">
      <c r="A624" s="15" t="s">
        <v>2199</v>
      </c>
      <c r="B624" s="16" t="s">
        <v>51</v>
      </c>
      <c r="C624" s="17" t="s">
        <v>2200</v>
      </c>
      <c r="D624" s="17" t="s">
        <v>2188</v>
      </c>
      <c r="E624" s="17" t="s">
        <v>2048</v>
      </c>
      <c r="F624" s="16" t="s">
        <v>1</v>
      </c>
      <c r="G624" s="17" t="s">
        <v>1</v>
      </c>
      <c r="H624" t="s">
        <v>2201</v>
      </c>
      <c r="I624" t="str">
        <f>IF(Chercher!$Z$1="","",IF(Chercher!$Z$3,IF(LEFT($J624,LEN(Chercher!$Z$2))=Chercher!$Z$2,ROW(),""),IF(AND(ISNUMBER(SEARCH(Chercher!$Z$4,$H624)),OR(Chercher!$Z$5="",ISNUMBER(SEARCH(Chercher!$Z$5,$H624))),OR(Chercher!$Z$6="",ISNUMBER(SEARCH(Chercher!$Z$6,$H624)))),ROW(),"")))</f>
        <v/>
      </c>
      <c r="J624" t="s">
        <v>2202</v>
      </c>
    </row>
    <row r="625" spans="1:10" x14ac:dyDescent="0.25">
      <c r="A625" s="15" t="s">
        <v>2203</v>
      </c>
      <c r="B625" s="16" t="s">
        <v>51</v>
      </c>
      <c r="C625" s="17" t="s">
        <v>2204</v>
      </c>
      <c r="D625" s="17" t="s">
        <v>2188</v>
      </c>
      <c r="E625" s="17" t="s">
        <v>2048</v>
      </c>
      <c r="F625" s="16" t="s">
        <v>1</v>
      </c>
      <c r="G625" s="17" t="s">
        <v>1</v>
      </c>
      <c r="H625" t="s">
        <v>2205</v>
      </c>
      <c r="I625" t="str">
        <f>IF(Chercher!$Z$1="","",IF(Chercher!$Z$3,IF(LEFT($J625,LEN(Chercher!$Z$2))=Chercher!$Z$2,ROW(),""),IF(AND(ISNUMBER(SEARCH(Chercher!$Z$4,$H625)),OR(Chercher!$Z$5="",ISNUMBER(SEARCH(Chercher!$Z$5,$H625))),OR(Chercher!$Z$6="",ISNUMBER(SEARCH(Chercher!$Z$6,$H625)))),ROW(),"")))</f>
        <v/>
      </c>
      <c r="J625" t="s">
        <v>2206</v>
      </c>
    </row>
    <row r="626" spans="1:10" x14ac:dyDescent="0.25">
      <c r="A626" s="15" t="s">
        <v>2207</v>
      </c>
      <c r="B626" s="16" t="s">
        <v>40</v>
      </c>
      <c r="C626" s="17" t="s">
        <v>2208</v>
      </c>
      <c r="D626" s="17" t="s">
        <v>2188</v>
      </c>
      <c r="E626" s="17" t="s">
        <v>2048</v>
      </c>
      <c r="F626" s="16" t="s">
        <v>1</v>
      </c>
      <c r="G626" s="17" t="s">
        <v>1</v>
      </c>
      <c r="H626" t="s">
        <v>2209</v>
      </c>
      <c r="I626" t="str">
        <f>IF(Chercher!$Z$1="","",IF(Chercher!$Z$3,IF(LEFT($J626,LEN(Chercher!$Z$2))=Chercher!$Z$2,ROW(),""),IF(AND(ISNUMBER(SEARCH(Chercher!$Z$4,$H626)),OR(Chercher!$Z$5="",ISNUMBER(SEARCH(Chercher!$Z$5,$H626))),OR(Chercher!$Z$6="",ISNUMBER(SEARCH(Chercher!$Z$6,$H626)))),ROW(),"")))</f>
        <v/>
      </c>
      <c r="J626" t="s">
        <v>2210</v>
      </c>
    </row>
    <row r="627" spans="1:10" x14ac:dyDescent="0.25">
      <c r="A627" s="15" t="s">
        <v>2211</v>
      </c>
      <c r="B627" s="16" t="s">
        <v>51</v>
      </c>
      <c r="C627" s="17" t="s">
        <v>2212</v>
      </c>
      <c r="D627" s="17" t="s">
        <v>2213</v>
      </c>
      <c r="E627" s="17" t="s">
        <v>2048</v>
      </c>
      <c r="F627" s="16" t="s">
        <v>1036</v>
      </c>
      <c r="G627" s="17" t="s">
        <v>2214</v>
      </c>
      <c r="H627" t="s">
        <v>2215</v>
      </c>
      <c r="I627" t="str">
        <f>IF(Chercher!$Z$1="","",IF(Chercher!$Z$3,IF(LEFT($J627,LEN(Chercher!$Z$2))=Chercher!$Z$2,ROW(),""),IF(AND(ISNUMBER(SEARCH(Chercher!$Z$4,$H627)),OR(Chercher!$Z$5="",ISNUMBER(SEARCH(Chercher!$Z$5,$H627))),OR(Chercher!$Z$6="",ISNUMBER(SEARCH(Chercher!$Z$6,$H627)))),ROW(),"")))</f>
        <v/>
      </c>
      <c r="J627" t="s">
        <v>2216</v>
      </c>
    </row>
    <row r="628" spans="1:10" x14ac:dyDescent="0.25">
      <c r="A628" s="15" t="s">
        <v>2217</v>
      </c>
      <c r="B628" s="16" t="s">
        <v>51</v>
      </c>
      <c r="C628" s="17" t="s">
        <v>2218</v>
      </c>
      <c r="D628" s="17" t="s">
        <v>2213</v>
      </c>
      <c r="E628" s="17" t="s">
        <v>2048</v>
      </c>
      <c r="F628" s="16" t="s">
        <v>1036</v>
      </c>
      <c r="G628" s="17" t="s">
        <v>2219</v>
      </c>
      <c r="H628" t="s">
        <v>2220</v>
      </c>
      <c r="I628" t="str">
        <f>IF(Chercher!$Z$1="","",IF(Chercher!$Z$3,IF(LEFT($J628,LEN(Chercher!$Z$2))=Chercher!$Z$2,ROW(),""),IF(AND(ISNUMBER(SEARCH(Chercher!$Z$4,$H628)),OR(Chercher!$Z$5="",ISNUMBER(SEARCH(Chercher!$Z$5,$H628))),OR(Chercher!$Z$6="",ISNUMBER(SEARCH(Chercher!$Z$6,$H628)))),ROW(),"")))</f>
        <v/>
      </c>
      <c r="J628" t="s">
        <v>2221</v>
      </c>
    </row>
    <row r="629" spans="1:10" x14ac:dyDescent="0.25">
      <c r="A629" s="15" t="s">
        <v>2222</v>
      </c>
      <c r="B629" s="16" t="s">
        <v>51</v>
      </c>
      <c r="C629" s="17" t="s">
        <v>2223</v>
      </c>
      <c r="D629" s="17" t="s">
        <v>2213</v>
      </c>
      <c r="E629" s="17" t="s">
        <v>2048</v>
      </c>
      <c r="F629" s="16" t="s">
        <v>1036</v>
      </c>
      <c r="G629" s="17" t="s">
        <v>2224</v>
      </c>
      <c r="H629" t="s">
        <v>2225</v>
      </c>
      <c r="I629" t="str">
        <f>IF(Chercher!$Z$1="","",IF(Chercher!$Z$3,IF(LEFT($J629,LEN(Chercher!$Z$2))=Chercher!$Z$2,ROW(),""),IF(AND(ISNUMBER(SEARCH(Chercher!$Z$4,$H629)),OR(Chercher!$Z$5="",ISNUMBER(SEARCH(Chercher!$Z$5,$H629))),OR(Chercher!$Z$6="",ISNUMBER(SEARCH(Chercher!$Z$6,$H629)))),ROW(),"")))</f>
        <v/>
      </c>
      <c r="J629" t="s">
        <v>2226</v>
      </c>
    </row>
    <row r="630" spans="1:10" x14ac:dyDescent="0.25">
      <c r="A630" s="15" t="s">
        <v>2227</v>
      </c>
      <c r="B630" s="16" t="s">
        <v>40</v>
      </c>
      <c r="C630" s="17" t="s">
        <v>2228</v>
      </c>
      <c r="D630" s="17" t="s">
        <v>2213</v>
      </c>
      <c r="E630" s="17" t="s">
        <v>2048</v>
      </c>
      <c r="F630" s="16" t="s">
        <v>2229</v>
      </c>
      <c r="G630" s="17" t="s">
        <v>2230</v>
      </c>
      <c r="H630" t="s">
        <v>2231</v>
      </c>
      <c r="I630" t="str">
        <f>IF(Chercher!$Z$1="","",IF(Chercher!$Z$3,IF(LEFT($J630,LEN(Chercher!$Z$2))=Chercher!$Z$2,ROW(),""),IF(AND(ISNUMBER(SEARCH(Chercher!$Z$4,$H630)),OR(Chercher!$Z$5="",ISNUMBER(SEARCH(Chercher!$Z$5,$H630))),OR(Chercher!$Z$6="",ISNUMBER(SEARCH(Chercher!$Z$6,$H630)))),ROW(),"")))</f>
        <v/>
      </c>
      <c r="J630" t="s">
        <v>2232</v>
      </c>
    </row>
    <row r="631" spans="1:10" x14ac:dyDescent="0.25">
      <c r="A631" s="15" t="s">
        <v>2233</v>
      </c>
      <c r="B631" s="16" t="s">
        <v>40</v>
      </c>
      <c r="C631" s="17" t="s">
        <v>2234</v>
      </c>
      <c r="D631" s="17" t="s">
        <v>2213</v>
      </c>
      <c r="E631" s="17" t="s">
        <v>2048</v>
      </c>
      <c r="F631" s="16" t="s">
        <v>2235</v>
      </c>
      <c r="G631" s="17" t="s">
        <v>1</v>
      </c>
      <c r="H631" t="s">
        <v>2236</v>
      </c>
      <c r="I631" t="str">
        <f>IF(Chercher!$Z$1="","",IF(Chercher!$Z$3,IF(LEFT($J631,LEN(Chercher!$Z$2))=Chercher!$Z$2,ROW(),""),IF(AND(ISNUMBER(SEARCH(Chercher!$Z$4,$H631)),OR(Chercher!$Z$5="",ISNUMBER(SEARCH(Chercher!$Z$5,$H631))),OR(Chercher!$Z$6="",ISNUMBER(SEARCH(Chercher!$Z$6,$H631)))),ROW(),"")))</f>
        <v/>
      </c>
      <c r="J631" t="s">
        <v>2237</v>
      </c>
    </row>
    <row r="632" spans="1:10" x14ac:dyDescent="0.25">
      <c r="A632" s="15" t="s">
        <v>2238</v>
      </c>
      <c r="B632" s="16" t="s">
        <v>51</v>
      </c>
      <c r="C632" s="17" t="s">
        <v>2239</v>
      </c>
      <c r="D632" s="17" t="s">
        <v>2213</v>
      </c>
      <c r="E632" s="17" t="s">
        <v>2048</v>
      </c>
      <c r="F632" s="16" t="s">
        <v>1036</v>
      </c>
      <c r="G632" s="17" t="s">
        <v>2240</v>
      </c>
      <c r="H632" t="s">
        <v>2241</v>
      </c>
      <c r="I632" t="str">
        <f>IF(Chercher!$Z$1="","",IF(Chercher!$Z$3,IF(LEFT($J632,LEN(Chercher!$Z$2))=Chercher!$Z$2,ROW(),""),IF(AND(ISNUMBER(SEARCH(Chercher!$Z$4,$H632)),OR(Chercher!$Z$5="",ISNUMBER(SEARCH(Chercher!$Z$5,$H632))),OR(Chercher!$Z$6="",ISNUMBER(SEARCH(Chercher!$Z$6,$H632)))),ROW(),"")))</f>
        <v/>
      </c>
      <c r="J632" t="s">
        <v>2242</v>
      </c>
    </row>
    <row r="633" spans="1:10" x14ac:dyDescent="0.25">
      <c r="A633" s="15" t="s">
        <v>2243</v>
      </c>
      <c r="B633" s="16" t="s">
        <v>51</v>
      </c>
      <c r="C633" s="17" t="s">
        <v>2244</v>
      </c>
      <c r="D633" s="17" t="s">
        <v>2245</v>
      </c>
      <c r="E633" s="17" t="s">
        <v>2048</v>
      </c>
      <c r="F633" s="16" t="s">
        <v>1404</v>
      </c>
      <c r="G633" s="17" t="s">
        <v>1</v>
      </c>
      <c r="H633" t="s">
        <v>2246</v>
      </c>
      <c r="I633" t="str">
        <f>IF(Chercher!$Z$1="","",IF(Chercher!$Z$3,IF(LEFT($J633,LEN(Chercher!$Z$2))=Chercher!$Z$2,ROW(),""),IF(AND(ISNUMBER(SEARCH(Chercher!$Z$4,$H633)),OR(Chercher!$Z$5="",ISNUMBER(SEARCH(Chercher!$Z$5,$H633))),OR(Chercher!$Z$6="",ISNUMBER(SEARCH(Chercher!$Z$6,$H633)))),ROW(),"")))</f>
        <v/>
      </c>
      <c r="J633" t="s">
        <v>2247</v>
      </c>
    </row>
    <row r="634" spans="1:10" x14ac:dyDescent="0.25">
      <c r="A634" s="15" t="s">
        <v>2248</v>
      </c>
      <c r="B634" s="16" t="s">
        <v>51</v>
      </c>
      <c r="C634" s="17" t="s">
        <v>2249</v>
      </c>
      <c r="D634" s="17" t="s">
        <v>2245</v>
      </c>
      <c r="E634" s="17" t="s">
        <v>2048</v>
      </c>
      <c r="F634" s="16" t="s">
        <v>1404</v>
      </c>
      <c r="G634" s="17" t="s">
        <v>1</v>
      </c>
      <c r="H634" t="s">
        <v>2250</v>
      </c>
      <c r="I634" t="str">
        <f>IF(Chercher!$Z$1="","",IF(Chercher!$Z$3,IF(LEFT($J634,LEN(Chercher!$Z$2))=Chercher!$Z$2,ROW(),""),IF(AND(ISNUMBER(SEARCH(Chercher!$Z$4,$H634)),OR(Chercher!$Z$5="",ISNUMBER(SEARCH(Chercher!$Z$5,$H634))),OR(Chercher!$Z$6="",ISNUMBER(SEARCH(Chercher!$Z$6,$H634)))),ROW(),"")))</f>
        <v/>
      </c>
      <c r="J634" t="s">
        <v>2251</v>
      </c>
    </row>
    <row r="635" spans="1:10" x14ac:dyDescent="0.25">
      <c r="A635" s="15" t="s">
        <v>2252</v>
      </c>
      <c r="B635" s="16" t="s">
        <v>51</v>
      </c>
      <c r="C635" s="17" t="s">
        <v>2253</v>
      </c>
      <c r="D635" s="17" t="s">
        <v>2245</v>
      </c>
      <c r="E635" s="17" t="s">
        <v>2048</v>
      </c>
      <c r="F635" s="16" t="s">
        <v>1404</v>
      </c>
      <c r="G635" s="17" t="s">
        <v>1</v>
      </c>
      <c r="H635" t="s">
        <v>2254</v>
      </c>
      <c r="I635" t="str">
        <f>IF(Chercher!$Z$1="","",IF(Chercher!$Z$3,IF(LEFT($J635,LEN(Chercher!$Z$2))=Chercher!$Z$2,ROW(),""),IF(AND(ISNUMBER(SEARCH(Chercher!$Z$4,$H635)),OR(Chercher!$Z$5="",ISNUMBER(SEARCH(Chercher!$Z$5,$H635))),OR(Chercher!$Z$6="",ISNUMBER(SEARCH(Chercher!$Z$6,$H635)))),ROW(),"")))</f>
        <v/>
      </c>
      <c r="J635" t="s">
        <v>2255</v>
      </c>
    </row>
    <row r="636" spans="1:10" x14ac:dyDescent="0.25">
      <c r="A636" s="15" t="s">
        <v>2256</v>
      </c>
      <c r="B636" s="16" t="s">
        <v>51</v>
      </c>
      <c r="C636" s="17" t="s">
        <v>2257</v>
      </c>
      <c r="D636" s="17" t="s">
        <v>2245</v>
      </c>
      <c r="E636" s="17" t="s">
        <v>2048</v>
      </c>
      <c r="F636" s="16" t="s">
        <v>1404</v>
      </c>
      <c r="G636" s="17" t="s">
        <v>1</v>
      </c>
      <c r="H636" t="s">
        <v>2258</v>
      </c>
      <c r="I636" t="str">
        <f>IF(Chercher!$Z$1="","",IF(Chercher!$Z$3,IF(LEFT($J636,LEN(Chercher!$Z$2))=Chercher!$Z$2,ROW(),""),IF(AND(ISNUMBER(SEARCH(Chercher!$Z$4,$H636)),OR(Chercher!$Z$5="",ISNUMBER(SEARCH(Chercher!$Z$5,$H636))),OR(Chercher!$Z$6="",ISNUMBER(SEARCH(Chercher!$Z$6,$H636)))),ROW(),"")))</f>
        <v/>
      </c>
      <c r="J636" t="s">
        <v>2259</v>
      </c>
    </row>
    <row r="637" spans="1:10" x14ac:dyDescent="0.25">
      <c r="A637" s="15" t="s">
        <v>2260</v>
      </c>
      <c r="B637" s="16" t="s">
        <v>51</v>
      </c>
      <c r="C637" s="17" t="s">
        <v>2261</v>
      </c>
      <c r="D637" s="17" t="s">
        <v>2245</v>
      </c>
      <c r="E637" s="17" t="s">
        <v>2048</v>
      </c>
      <c r="F637" s="16" t="s">
        <v>1404</v>
      </c>
      <c r="G637" s="17" t="s">
        <v>1</v>
      </c>
      <c r="H637" t="s">
        <v>2262</v>
      </c>
      <c r="I637" t="str">
        <f>IF(Chercher!$Z$1="","",IF(Chercher!$Z$3,IF(LEFT($J637,LEN(Chercher!$Z$2))=Chercher!$Z$2,ROW(),""),IF(AND(ISNUMBER(SEARCH(Chercher!$Z$4,$H637)),OR(Chercher!$Z$5="",ISNUMBER(SEARCH(Chercher!$Z$5,$H637))),OR(Chercher!$Z$6="",ISNUMBER(SEARCH(Chercher!$Z$6,$H637)))),ROW(),"")))</f>
        <v/>
      </c>
      <c r="J637" t="s">
        <v>2263</v>
      </c>
    </row>
    <row r="638" spans="1:10" x14ac:dyDescent="0.25">
      <c r="A638" s="15" t="s">
        <v>2264</v>
      </c>
      <c r="B638" s="16" t="s">
        <v>40</v>
      </c>
      <c r="C638" s="17" t="s">
        <v>2265</v>
      </c>
      <c r="D638" s="17" t="s">
        <v>2245</v>
      </c>
      <c r="E638" s="17" t="s">
        <v>2048</v>
      </c>
      <c r="F638" s="16" t="s">
        <v>1404</v>
      </c>
      <c r="G638" s="17" t="s">
        <v>1</v>
      </c>
      <c r="H638" t="s">
        <v>2266</v>
      </c>
      <c r="I638" t="str">
        <f>IF(Chercher!$Z$1="","",IF(Chercher!$Z$3,IF(LEFT($J638,LEN(Chercher!$Z$2))=Chercher!$Z$2,ROW(),""),IF(AND(ISNUMBER(SEARCH(Chercher!$Z$4,$H638)),OR(Chercher!$Z$5="",ISNUMBER(SEARCH(Chercher!$Z$5,$H638))),OR(Chercher!$Z$6="",ISNUMBER(SEARCH(Chercher!$Z$6,$H638)))),ROW(),"")))</f>
        <v/>
      </c>
      <c r="J638" t="s">
        <v>2267</v>
      </c>
    </row>
    <row r="639" spans="1:10" x14ac:dyDescent="0.25">
      <c r="A639" s="15" t="s">
        <v>2268</v>
      </c>
      <c r="B639" s="16" t="s">
        <v>51</v>
      </c>
      <c r="C639" s="17" t="s">
        <v>2269</v>
      </c>
      <c r="D639" s="17" t="s">
        <v>2245</v>
      </c>
      <c r="E639" s="17" t="s">
        <v>2048</v>
      </c>
      <c r="F639" s="16" t="s">
        <v>1404</v>
      </c>
      <c r="G639" s="17" t="s">
        <v>1</v>
      </c>
      <c r="H639" t="s">
        <v>2270</v>
      </c>
      <c r="I639" t="str">
        <f>IF(Chercher!$Z$1="","",IF(Chercher!$Z$3,IF(LEFT($J639,LEN(Chercher!$Z$2))=Chercher!$Z$2,ROW(),""),IF(AND(ISNUMBER(SEARCH(Chercher!$Z$4,$H639)),OR(Chercher!$Z$5="",ISNUMBER(SEARCH(Chercher!$Z$5,$H639))),OR(Chercher!$Z$6="",ISNUMBER(SEARCH(Chercher!$Z$6,$H639)))),ROW(),"")))</f>
        <v/>
      </c>
      <c r="J639" t="s">
        <v>2271</v>
      </c>
    </row>
    <row r="640" spans="1:10" x14ac:dyDescent="0.25">
      <c r="A640" s="15" t="s">
        <v>2272</v>
      </c>
      <c r="B640" s="16" t="s">
        <v>51</v>
      </c>
      <c r="C640" s="17" t="s">
        <v>2273</v>
      </c>
      <c r="D640" s="17" t="s">
        <v>2245</v>
      </c>
      <c r="E640" s="17" t="s">
        <v>2048</v>
      </c>
      <c r="F640" s="16" t="s">
        <v>1404</v>
      </c>
      <c r="G640" s="17" t="s">
        <v>1</v>
      </c>
      <c r="H640" t="s">
        <v>2274</v>
      </c>
      <c r="I640" t="str">
        <f>IF(Chercher!$Z$1="","",IF(Chercher!$Z$3,IF(LEFT($J640,LEN(Chercher!$Z$2))=Chercher!$Z$2,ROW(),""),IF(AND(ISNUMBER(SEARCH(Chercher!$Z$4,$H640)),OR(Chercher!$Z$5="",ISNUMBER(SEARCH(Chercher!$Z$5,$H640))),OR(Chercher!$Z$6="",ISNUMBER(SEARCH(Chercher!$Z$6,$H640)))),ROW(),"")))</f>
        <v/>
      </c>
      <c r="J640" t="s">
        <v>2275</v>
      </c>
    </row>
    <row r="641" spans="1:10" x14ac:dyDescent="0.25">
      <c r="A641" s="15" t="s">
        <v>2276</v>
      </c>
      <c r="B641" s="16" t="s">
        <v>40</v>
      </c>
      <c r="C641" s="17" t="s">
        <v>2277</v>
      </c>
      <c r="D641" s="17" t="s">
        <v>2245</v>
      </c>
      <c r="E641" s="17" t="s">
        <v>2048</v>
      </c>
      <c r="F641" s="16" t="s">
        <v>1404</v>
      </c>
      <c r="G641" s="17" t="s">
        <v>1</v>
      </c>
      <c r="H641" t="s">
        <v>2278</v>
      </c>
      <c r="I641" t="str">
        <f>IF(Chercher!$Z$1="","",IF(Chercher!$Z$3,IF(LEFT($J641,LEN(Chercher!$Z$2))=Chercher!$Z$2,ROW(),""),IF(AND(ISNUMBER(SEARCH(Chercher!$Z$4,$H641)),OR(Chercher!$Z$5="",ISNUMBER(SEARCH(Chercher!$Z$5,$H641))),OR(Chercher!$Z$6="",ISNUMBER(SEARCH(Chercher!$Z$6,$H641)))),ROW(),"")))</f>
        <v/>
      </c>
      <c r="J641" t="s">
        <v>2279</v>
      </c>
    </row>
    <row r="642" spans="1:10" x14ac:dyDescent="0.25">
      <c r="A642" s="15" t="s">
        <v>2280</v>
      </c>
      <c r="B642" s="16" t="s">
        <v>51</v>
      </c>
      <c r="C642" s="17" t="s">
        <v>2281</v>
      </c>
      <c r="D642" s="17" t="s">
        <v>2245</v>
      </c>
      <c r="E642" s="17" t="s">
        <v>2048</v>
      </c>
      <c r="F642" s="16" t="s">
        <v>1404</v>
      </c>
      <c r="G642" s="17" t="s">
        <v>1</v>
      </c>
      <c r="H642" t="s">
        <v>2282</v>
      </c>
      <c r="I642" t="str">
        <f>IF(Chercher!$Z$1="","",IF(Chercher!$Z$3,IF(LEFT($J642,LEN(Chercher!$Z$2))=Chercher!$Z$2,ROW(),""),IF(AND(ISNUMBER(SEARCH(Chercher!$Z$4,$H642)),OR(Chercher!$Z$5="",ISNUMBER(SEARCH(Chercher!$Z$5,$H642))),OR(Chercher!$Z$6="",ISNUMBER(SEARCH(Chercher!$Z$6,$H642)))),ROW(),"")))</f>
        <v/>
      </c>
      <c r="J642" t="s">
        <v>2283</v>
      </c>
    </row>
    <row r="643" spans="1:10" x14ac:dyDescent="0.25">
      <c r="A643" s="15" t="s">
        <v>2284</v>
      </c>
      <c r="B643" s="16" t="s">
        <v>40</v>
      </c>
      <c r="C643" s="17" t="s">
        <v>2285</v>
      </c>
      <c r="D643" s="17" t="s">
        <v>2245</v>
      </c>
      <c r="E643" s="17" t="s">
        <v>2048</v>
      </c>
      <c r="F643" s="16" t="s">
        <v>1404</v>
      </c>
      <c r="G643" s="17" t="s">
        <v>1</v>
      </c>
      <c r="H643" t="s">
        <v>2286</v>
      </c>
      <c r="I643" t="str">
        <f>IF(Chercher!$Z$1="","",IF(Chercher!$Z$3,IF(LEFT($J643,LEN(Chercher!$Z$2))=Chercher!$Z$2,ROW(),""),IF(AND(ISNUMBER(SEARCH(Chercher!$Z$4,$H643)),OR(Chercher!$Z$5="",ISNUMBER(SEARCH(Chercher!$Z$5,$H643))),OR(Chercher!$Z$6="",ISNUMBER(SEARCH(Chercher!$Z$6,$H643)))),ROW(),"")))</f>
        <v/>
      </c>
      <c r="J643" t="s">
        <v>2287</v>
      </c>
    </row>
    <row r="644" spans="1:10" x14ac:dyDescent="0.25">
      <c r="A644" s="15" t="s">
        <v>2288</v>
      </c>
      <c r="B644" s="16" t="s">
        <v>51</v>
      </c>
      <c r="C644" s="17" t="s">
        <v>2289</v>
      </c>
      <c r="D644" s="17" t="s">
        <v>2245</v>
      </c>
      <c r="E644" s="17" t="s">
        <v>2048</v>
      </c>
      <c r="F644" s="16" t="s">
        <v>1404</v>
      </c>
      <c r="G644" s="17" t="s">
        <v>1</v>
      </c>
      <c r="H644" t="s">
        <v>2290</v>
      </c>
      <c r="I644" t="str">
        <f>IF(Chercher!$Z$1="","",IF(Chercher!$Z$3,IF(LEFT($J644,LEN(Chercher!$Z$2))=Chercher!$Z$2,ROW(),""),IF(AND(ISNUMBER(SEARCH(Chercher!$Z$4,$H644)),OR(Chercher!$Z$5="",ISNUMBER(SEARCH(Chercher!$Z$5,$H644))),OR(Chercher!$Z$6="",ISNUMBER(SEARCH(Chercher!$Z$6,$H644)))),ROW(),"")))</f>
        <v/>
      </c>
      <c r="J644" t="s">
        <v>2291</v>
      </c>
    </row>
    <row r="645" spans="1:10" x14ac:dyDescent="0.25">
      <c r="A645" s="15" t="s">
        <v>2292</v>
      </c>
      <c r="B645" s="16" t="s">
        <v>40</v>
      </c>
      <c r="C645" s="17" t="s">
        <v>2293</v>
      </c>
      <c r="D645" s="17" t="s">
        <v>2245</v>
      </c>
      <c r="E645" s="17" t="s">
        <v>2048</v>
      </c>
      <c r="F645" s="16" t="s">
        <v>2294</v>
      </c>
      <c r="G645" s="17" t="s">
        <v>2295</v>
      </c>
      <c r="H645" t="s">
        <v>2296</v>
      </c>
      <c r="I645" t="str">
        <f>IF(Chercher!$Z$1="","",IF(Chercher!$Z$3,IF(LEFT($J645,LEN(Chercher!$Z$2))=Chercher!$Z$2,ROW(),""),IF(AND(ISNUMBER(SEARCH(Chercher!$Z$4,$H645)),OR(Chercher!$Z$5="",ISNUMBER(SEARCH(Chercher!$Z$5,$H645))),OR(Chercher!$Z$6="",ISNUMBER(SEARCH(Chercher!$Z$6,$H645)))),ROW(),"")))</f>
        <v/>
      </c>
      <c r="J645" t="s">
        <v>2297</v>
      </c>
    </row>
    <row r="646" spans="1:10" x14ac:dyDescent="0.25">
      <c r="A646" s="15" t="s">
        <v>2298</v>
      </c>
      <c r="B646" s="16" t="s">
        <v>51</v>
      </c>
      <c r="C646" s="17" t="s">
        <v>2299</v>
      </c>
      <c r="D646" s="17" t="s">
        <v>2245</v>
      </c>
      <c r="E646" s="17" t="s">
        <v>2048</v>
      </c>
      <c r="F646" s="16" t="s">
        <v>1404</v>
      </c>
      <c r="G646" s="17" t="s">
        <v>1</v>
      </c>
      <c r="H646" t="s">
        <v>2300</v>
      </c>
      <c r="I646" t="str">
        <f>IF(Chercher!$Z$1="","",IF(Chercher!$Z$3,IF(LEFT($J646,LEN(Chercher!$Z$2))=Chercher!$Z$2,ROW(),""),IF(AND(ISNUMBER(SEARCH(Chercher!$Z$4,$H646)),OR(Chercher!$Z$5="",ISNUMBER(SEARCH(Chercher!$Z$5,$H646))),OR(Chercher!$Z$6="",ISNUMBER(SEARCH(Chercher!$Z$6,$H646)))),ROW(),"")))</f>
        <v/>
      </c>
      <c r="J646" t="s">
        <v>2301</v>
      </c>
    </row>
    <row r="647" spans="1:10" x14ac:dyDescent="0.25">
      <c r="A647" s="15" t="s">
        <v>2302</v>
      </c>
      <c r="B647" s="16" t="s">
        <v>40</v>
      </c>
      <c r="C647" s="17" t="s">
        <v>2303</v>
      </c>
      <c r="D647" s="17" t="s">
        <v>2245</v>
      </c>
      <c r="E647" s="17" t="s">
        <v>2048</v>
      </c>
      <c r="F647" s="16" t="s">
        <v>1404</v>
      </c>
      <c r="G647" s="17" t="s">
        <v>1</v>
      </c>
      <c r="H647" t="s">
        <v>2304</v>
      </c>
      <c r="I647" t="str">
        <f>IF(Chercher!$Z$1="","",IF(Chercher!$Z$3,IF(LEFT($J647,LEN(Chercher!$Z$2))=Chercher!$Z$2,ROW(),""),IF(AND(ISNUMBER(SEARCH(Chercher!$Z$4,$H647)),OR(Chercher!$Z$5="",ISNUMBER(SEARCH(Chercher!$Z$5,$H647))),OR(Chercher!$Z$6="",ISNUMBER(SEARCH(Chercher!$Z$6,$H647)))),ROW(),"")))</f>
        <v/>
      </c>
      <c r="J647" t="s">
        <v>2305</v>
      </c>
    </row>
    <row r="648" spans="1:10" x14ac:dyDescent="0.25">
      <c r="A648" s="15" t="s">
        <v>2306</v>
      </c>
      <c r="B648" s="16" t="s">
        <v>51</v>
      </c>
      <c r="C648" s="17" t="s">
        <v>2307</v>
      </c>
      <c r="D648" s="17" t="s">
        <v>2245</v>
      </c>
      <c r="E648" s="17" t="s">
        <v>2048</v>
      </c>
      <c r="F648" s="16" t="s">
        <v>1404</v>
      </c>
      <c r="G648" s="17" t="s">
        <v>1</v>
      </c>
      <c r="H648" t="s">
        <v>2308</v>
      </c>
      <c r="I648" t="str">
        <f>IF(Chercher!$Z$1="","",IF(Chercher!$Z$3,IF(LEFT($J648,LEN(Chercher!$Z$2))=Chercher!$Z$2,ROW(),""),IF(AND(ISNUMBER(SEARCH(Chercher!$Z$4,$H648)),OR(Chercher!$Z$5="",ISNUMBER(SEARCH(Chercher!$Z$5,$H648))),OR(Chercher!$Z$6="",ISNUMBER(SEARCH(Chercher!$Z$6,$H648)))),ROW(),"")))</f>
        <v/>
      </c>
      <c r="J648" t="s">
        <v>2309</v>
      </c>
    </row>
    <row r="649" spans="1:10" x14ac:dyDescent="0.25">
      <c r="A649" s="15" t="s">
        <v>2310</v>
      </c>
      <c r="B649" s="16" t="s">
        <v>40</v>
      </c>
      <c r="C649" s="17" t="s">
        <v>2311</v>
      </c>
      <c r="D649" s="17" t="s">
        <v>2245</v>
      </c>
      <c r="E649" s="17" t="s">
        <v>2048</v>
      </c>
      <c r="F649" s="16" t="s">
        <v>1404</v>
      </c>
      <c r="G649" s="17" t="s">
        <v>1</v>
      </c>
      <c r="H649" t="s">
        <v>2312</v>
      </c>
      <c r="I649" t="str">
        <f>IF(Chercher!$Z$1="","",IF(Chercher!$Z$3,IF(LEFT($J649,LEN(Chercher!$Z$2))=Chercher!$Z$2,ROW(),""),IF(AND(ISNUMBER(SEARCH(Chercher!$Z$4,$H649)),OR(Chercher!$Z$5="",ISNUMBER(SEARCH(Chercher!$Z$5,$H649))),OR(Chercher!$Z$6="",ISNUMBER(SEARCH(Chercher!$Z$6,$H649)))),ROW(),"")))</f>
        <v/>
      </c>
      <c r="J649" t="s">
        <v>2313</v>
      </c>
    </row>
    <row r="650" spans="1:10" x14ac:dyDescent="0.25">
      <c r="A650" s="15" t="s">
        <v>2314</v>
      </c>
      <c r="B650" s="16" t="s">
        <v>51</v>
      </c>
      <c r="C650" s="17" t="s">
        <v>2315</v>
      </c>
      <c r="D650" s="17" t="s">
        <v>2245</v>
      </c>
      <c r="E650" s="17" t="s">
        <v>2048</v>
      </c>
      <c r="F650" s="16" t="s">
        <v>1404</v>
      </c>
      <c r="G650" s="17" t="s">
        <v>1</v>
      </c>
      <c r="H650" t="s">
        <v>2316</v>
      </c>
      <c r="I650" t="str">
        <f>IF(Chercher!$Z$1="","",IF(Chercher!$Z$3,IF(LEFT($J650,LEN(Chercher!$Z$2))=Chercher!$Z$2,ROW(),""),IF(AND(ISNUMBER(SEARCH(Chercher!$Z$4,$H650)),OR(Chercher!$Z$5="",ISNUMBER(SEARCH(Chercher!$Z$5,$H650))),OR(Chercher!$Z$6="",ISNUMBER(SEARCH(Chercher!$Z$6,$H650)))),ROW(),"")))</f>
        <v/>
      </c>
      <c r="J650" t="s">
        <v>2317</v>
      </c>
    </row>
    <row r="651" spans="1:10" x14ac:dyDescent="0.25">
      <c r="A651" s="15" t="s">
        <v>2318</v>
      </c>
      <c r="B651" s="16" t="s">
        <v>40</v>
      </c>
      <c r="C651" s="17" t="s">
        <v>2319</v>
      </c>
      <c r="D651" s="17" t="s">
        <v>2245</v>
      </c>
      <c r="E651" s="17" t="s">
        <v>2048</v>
      </c>
      <c r="F651" s="16" t="s">
        <v>1404</v>
      </c>
      <c r="G651" s="17" t="s">
        <v>1</v>
      </c>
      <c r="H651" t="s">
        <v>2320</v>
      </c>
      <c r="I651" t="str">
        <f>IF(Chercher!$Z$1="","",IF(Chercher!$Z$3,IF(LEFT($J651,LEN(Chercher!$Z$2))=Chercher!$Z$2,ROW(),""),IF(AND(ISNUMBER(SEARCH(Chercher!$Z$4,$H651)),OR(Chercher!$Z$5="",ISNUMBER(SEARCH(Chercher!$Z$5,$H651))),OR(Chercher!$Z$6="",ISNUMBER(SEARCH(Chercher!$Z$6,$H651)))),ROW(),"")))</f>
        <v/>
      </c>
      <c r="J651" t="s">
        <v>2321</v>
      </c>
    </row>
    <row r="652" spans="1:10" x14ac:dyDescent="0.25">
      <c r="A652" s="15" t="s">
        <v>2322</v>
      </c>
      <c r="B652" s="16" t="s">
        <v>51</v>
      </c>
      <c r="C652" s="17" t="s">
        <v>2323</v>
      </c>
      <c r="D652" s="17" t="s">
        <v>2245</v>
      </c>
      <c r="E652" s="17" t="s">
        <v>2048</v>
      </c>
      <c r="F652" s="16" t="s">
        <v>1404</v>
      </c>
      <c r="G652" s="17" t="s">
        <v>1</v>
      </c>
      <c r="H652" t="s">
        <v>2324</v>
      </c>
      <c r="I652" t="str">
        <f>IF(Chercher!$Z$1="","",IF(Chercher!$Z$3,IF(LEFT($J652,LEN(Chercher!$Z$2))=Chercher!$Z$2,ROW(),""),IF(AND(ISNUMBER(SEARCH(Chercher!$Z$4,$H652)),OR(Chercher!$Z$5="",ISNUMBER(SEARCH(Chercher!$Z$5,$H652))),OR(Chercher!$Z$6="",ISNUMBER(SEARCH(Chercher!$Z$6,$H652)))),ROW(),"")))</f>
        <v/>
      </c>
      <c r="J652" t="s">
        <v>2325</v>
      </c>
    </row>
    <row r="653" spans="1:10" x14ac:dyDescent="0.25">
      <c r="A653" s="15" t="s">
        <v>2326</v>
      </c>
      <c r="B653" s="16" t="s">
        <v>40</v>
      </c>
      <c r="C653" s="17" t="s">
        <v>2327</v>
      </c>
      <c r="D653" s="17" t="s">
        <v>2245</v>
      </c>
      <c r="E653" s="17" t="s">
        <v>2048</v>
      </c>
      <c r="F653" s="16" t="s">
        <v>1404</v>
      </c>
      <c r="G653" s="17" t="s">
        <v>1</v>
      </c>
      <c r="H653" t="s">
        <v>2328</v>
      </c>
      <c r="I653" t="str">
        <f>IF(Chercher!$Z$1="","",IF(Chercher!$Z$3,IF(LEFT($J653,LEN(Chercher!$Z$2))=Chercher!$Z$2,ROW(),""),IF(AND(ISNUMBER(SEARCH(Chercher!$Z$4,$H653)),OR(Chercher!$Z$5="",ISNUMBER(SEARCH(Chercher!$Z$5,$H653))),OR(Chercher!$Z$6="",ISNUMBER(SEARCH(Chercher!$Z$6,$H653)))),ROW(),"")))</f>
        <v/>
      </c>
      <c r="J653" t="s">
        <v>2329</v>
      </c>
    </row>
    <row r="654" spans="1:10" x14ac:dyDescent="0.25">
      <c r="A654" s="15" t="s">
        <v>2330</v>
      </c>
      <c r="B654" s="16" t="s">
        <v>51</v>
      </c>
      <c r="C654" s="17" t="s">
        <v>2331</v>
      </c>
      <c r="D654" s="17" t="s">
        <v>2245</v>
      </c>
      <c r="E654" s="17" t="s">
        <v>2048</v>
      </c>
      <c r="F654" s="16" t="s">
        <v>1404</v>
      </c>
      <c r="G654" s="17" t="s">
        <v>1</v>
      </c>
      <c r="H654" t="s">
        <v>2332</v>
      </c>
      <c r="I654" t="str">
        <f>IF(Chercher!$Z$1="","",IF(Chercher!$Z$3,IF(LEFT($J654,LEN(Chercher!$Z$2))=Chercher!$Z$2,ROW(),""),IF(AND(ISNUMBER(SEARCH(Chercher!$Z$4,$H654)),OR(Chercher!$Z$5="",ISNUMBER(SEARCH(Chercher!$Z$5,$H654))),OR(Chercher!$Z$6="",ISNUMBER(SEARCH(Chercher!$Z$6,$H654)))),ROW(),"")))</f>
        <v/>
      </c>
      <c r="J654" t="s">
        <v>2333</v>
      </c>
    </row>
    <row r="655" spans="1:10" x14ac:dyDescent="0.25">
      <c r="A655" s="15" t="s">
        <v>2334</v>
      </c>
      <c r="B655" s="16" t="s">
        <v>40</v>
      </c>
      <c r="C655" s="17" t="s">
        <v>2335</v>
      </c>
      <c r="D655" s="17" t="s">
        <v>2245</v>
      </c>
      <c r="E655" s="17" t="s">
        <v>2048</v>
      </c>
      <c r="F655" s="16" t="s">
        <v>1404</v>
      </c>
      <c r="G655" s="17" t="s">
        <v>1</v>
      </c>
      <c r="H655" t="s">
        <v>2336</v>
      </c>
      <c r="I655" t="str">
        <f>IF(Chercher!$Z$1="","",IF(Chercher!$Z$3,IF(LEFT($J655,LEN(Chercher!$Z$2))=Chercher!$Z$2,ROW(),""),IF(AND(ISNUMBER(SEARCH(Chercher!$Z$4,$H655)),OR(Chercher!$Z$5="",ISNUMBER(SEARCH(Chercher!$Z$5,$H655))),OR(Chercher!$Z$6="",ISNUMBER(SEARCH(Chercher!$Z$6,$H655)))),ROW(),"")))</f>
        <v/>
      </c>
      <c r="J655" t="s">
        <v>2337</v>
      </c>
    </row>
    <row r="656" spans="1:10" x14ac:dyDescent="0.25">
      <c r="A656" s="15" t="s">
        <v>2338</v>
      </c>
      <c r="B656" s="16" t="s">
        <v>51</v>
      </c>
      <c r="C656" s="17" t="s">
        <v>2339</v>
      </c>
      <c r="D656" s="17" t="s">
        <v>2340</v>
      </c>
      <c r="E656" s="17" t="s">
        <v>2048</v>
      </c>
      <c r="F656" s="16" t="s">
        <v>1</v>
      </c>
      <c r="G656" s="17" t="s">
        <v>1</v>
      </c>
      <c r="H656" t="s">
        <v>2341</v>
      </c>
      <c r="I656" t="str">
        <f>IF(Chercher!$Z$1="","",IF(Chercher!$Z$3,IF(LEFT($J656,LEN(Chercher!$Z$2))=Chercher!$Z$2,ROW(),""),IF(AND(ISNUMBER(SEARCH(Chercher!$Z$4,$H656)),OR(Chercher!$Z$5="",ISNUMBER(SEARCH(Chercher!$Z$5,$H656))),OR(Chercher!$Z$6="",ISNUMBER(SEARCH(Chercher!$Z$6,$H656)))),ROW(),"")))</f>
        <v/>
      </c>
      <c r="J656" t="s">
        <v>2342</v>
      </c>
    </row>
    <row r="657" spans="1:10" x14ac:dyDescent="0.25">
      <c r="A657" s="15" t="s">
        <v>2343</v>
      </c>
      <c r="B657" s="16" t="s">
        <v>51</v>
      </c>
      <c r="C657" s="17" t="s">
        <v>2344</v>
      </c>
      <c r="D657" s="17" t="s">
        <v>2340</v>
      </c>
      <c r="E657" s="17" t="s">
        <v>2048</v>
      </c>
      <c r="F657" s="16" t="s">
        <v>1</v>
      </c>
      <c r="G657" s="17" t="s">
        <v>1</v>
      </c>
      <c r="H657" t="s">
        <v>2345</v>
      </c>
      <c r="I657" t="str">
        <f>IF(Chercher!$Z$1="","",IF(Chercher!$Z$3,IF(LEFT($J657,LEN(Chercher!$Z$2))=Chercher!$Z$2,ROW(),""),IF(AND(ISNUMBER(SEARCH(Chercher!$Z$4,$H657)),OR(Chercher!$Z$5="",ISNUMBER(SEARCH(Chercher!$Z$5,$H657))),OR(Chercher!$Z$6="",ISNUMBER(SEARCH(Chercher!$Z$6,$H657)))),ROW(),"")))</f>
        <v/>
      </c>
      <c r="J657" t="s">
        <v>2346</v>
      </c>
    </row>
    <row r="658" spans="1:10" x14ac:dyDescent="0.25">
      <c r="A658" s="15" t="s">
        <v>2347</v>
      </c>
      <c r="B658" s="16" t="s">
        <v>40</v>
      </c>
      <c r="C658" s="17" t="s">
        <v>81</v>
      </c>
      <c r="D658" s="17" t="s">
        <v>2340</v>
      </c>
      <c r="E658" s="17" t="s">
        <v>2048</v>
      </c>
      <c r="F658" s="16" t="s">
        <v>1</v>
      </c>
      <c r="G658" s="17" t="s">
        <v>1</v>
      </c>
      <c r="H658" t="s">
        <v>82</v>
      </c>
      <c r="I658" t="str">
        <f>IF(Chercher!$Z$1="","",IF(Chercher!$Z$3,IF(LEFT($J658,LEN(Chercher!$Z$2))=Chercher!$Z$2,ROW(),""),IF(AND(ISNUMBER(SEARCH(Chercher!$Z$4,$H658)),OR(Chercher!$Z$5="",ISNUMBER(SEARCH(Chercher!$Z$5,$H658))),OR(Chercher!$Z$6="",ISNUMBER(SEARCH(Chercher!$Z$6,$H658)))),ROW(),"")))</f>
        <v/>
      </c>
      <c r="J658" t="s">
        <v>2348</v>
      </c>
    </row>
    <row r="659" spans="1:10" x14ac:dyDescent="0.25">
      <c r="A659" s="15" t="s">
        <v>2349</v>
      </c>
      <c r="B659" s="16" t="s">
        <v>40</v>
      </c>
      <c r="C659" s="17" t="s">
        <v>2350</v>
      </c>
      <c r="D659" s="17" t="s">
        <v>2351</v>
      </c>
      <c r="E659" s="17" t="s">
        <v>2048</v>
      </c>
      <c r="F659" s="16" t="s">
        <v>1</v>
      </c>
      <c r="G659" s="17" t="s">
        <v>1</v>
      </c>
      <c r="H659" t="s">
        <v>2352</v>
      </c>
      <c r="I659" t="str">
        <f>IF(Chercher!$Z$1="","",IF(Chercher!$Z$3,IF(LEFT($J659,LEN(Chercher!$Z$2))=Chercher!$Z$2,ROW(),""),IF(AND(ISNUMBER(SEARCH(Chercher!$Z$4,$H659)),OR(Chercher!$Z$5="",ISNUMBER(SEARCH(Chercher!$Z$5,$H659))),OR(Chercher!$Z$6="",ISNUMBER(SEARCH(Chercher!$Z$6,$H659)))),ROW(),"")))</f>
        <v/>
      </c>
      <c r="J659" t="s">
        <v>2353</v>
      </c>
    </row>
    <row r="660" spans="1:10" x14ac:dyDescent="0.25">
      <c r="A660" s="15" t="s">
        <v>2354</v>
      </c>
      <c r="B660" s="16" t="s">
        <v>51</v>
      </c>
      <c r="C660" s="17" t="s">
        <v>2355</v>
      </c>
      <c r="D660" s="17" t="s">
        <v>2351</v>
      </c>
      <c r="E660" s="17" t="s">
        <v>2048</v>
      </c>
      <c r="F660" s="16" t="s">
        <v>1</v>
      </c>
      <c r="G660" s="17" t="s">
        <v>1</v>
      </c>
      <c r="H660" t="s">
        <v>2356</v>
      </c>
      <c r="I660" t="str">
        <f>IF(Chercher!$Z$1="","",IF(Chercher!$Z$3,IF(LEFT($J660,LEN(Chercher!$Z$2))=Chercher!$Z$2,ROW(),""),IF(AND(ISNUMBER(SEARCH(Chercher!$Z$4,$H660)),OR(Chercher!$Z$5="",ISNUMBER(SEARCH(Chercher!$Z$5,$H660))),OR(Chercher!$Z$6="",ISNUMBER(SEARCH(Chercher!$Z$6,$H660)))),ROW(),"")))</f>
        <v/>
      </c>
      <c r="J660" t="s">
        <v>2357</v>
      </c>
    </row>
    <row r="661" spans="1:10" x14ac:dyDescent="0.25">
      <c r="A661" s="15" t="s">
        <v>2358</v>
      </c>
      <c r="B661" s="16" t="s">
        <v>40</v>
      </c>
      <c r="C661" s="17" t="s">
        <v>2359</v>
      </c>
      <c r="D661" s="17" t="s">
        <v>2351</v>
      </c>
      <c r="E661" s="17" t="s">
        <v>2048</v>
      </c>
      <c r="F661" s="16" t="s">
        <v>1</v>
      </c>
      <c r="G661" s="17" t="s">
        <v>1</v>
      </c>
      <c r="H661" t="s">
        <v>2360</v>
      </c>
      <c r="I661" t="str">
        <f>IF(Chercher!$Z$1="","",IF(Chercher!$Z$3,IF(LEFT($J661,LEN(Chercher!$Z$2))=Chercher!$Z$2,ROW(),""),IF(AND(ISNUMBER(SEARCH(Chercher!$Z$4,$H661)),OR(Chercher!$Z$5="",ISNUMBER(SEARCH(Chercher!$Z$5,$H661))),OR(Chercher!$Z$6="",ISNUMBER(SEARCH(Chercher!$Z$6,$H661)))),ROW(),"")))</f>
        <v/>
      </c>
      <c r="J661" t="s">
        <v>2361</v>
      </c>
    </row>
    <row r="662" spans="1:10" x14ac:dyDescent="0.25">
      <c r="A662" s="15" t="s">
        <v>2362</v>
      </c>
      <c r="B662" s="16" t="s">
        <v>40</v>
      </c>
      <c r="C662" s="17" t="s">
        <v>2363</v>
      </c>
      <c r="D662" s="17" t="s">
        <v>2351</v>
      </c>
      <c r="E662" s="17" t="s">
        <v>2048</v>
      </c>
      <c r="F662" s="16" t="s">
        <v>1</v>
      </c>
      <c r="G662" s="17" t="s">
        <v>1</v>
      </c>
      <c r="H662" t="s">
        <v>2364</v>
      </c>
      <c r="I662" t="str">
        <f>IF(Chercher!$Z$1="","",IF(Chercher!$Z$3,IF(LEFT($J662,LEN(Chercher!$Z$2))=Chercher!$Z$2,ROW(),""),IF(AND(ISNUMBER(SEARCH(Chercher!$Z$4,$H662)),OR(Chercher!$Z$5="",ISNUMBER(SEARCH(Chercher!$Z$5,$H662))),OR(Chercher!$Z$6="",ISNUMBER(SEARCH(Chercher!$Z$6,$H662)))),ROW(),"")))</f>
        <v/>
      </c>
      <c r="J662" t="s">
        <v>2365</v>
      </c>
    </row>
    <row r="663" spans="1:10" x14ac:dyDescent="0.25">
      <c r="A663" s="15" t="s">
        <v>2366</v>
      </c>
      <c r="B663" s="16" t="s">
        <v>51</v>
      </c>
      <c r="C663" s="17" t="s">
        <v>2367</v>
      </c>
      <c r="D663" s="17" t="s">
        <v>2351</v>
      </c>
      <c r="E663" s="17" t="s">
        <v>2048</v>
      </c>
      <c r="F663" s="16" t="s">
        <v>1</v>
      </c>
      <c r="G663" s="17" t="s">
        <v>1</v>
      </c>
      <c r="H663" t="s">
        <v>2368</v>
      </c>
      <c r="I663" t="str">
        <f>IF(Chercher!$Z$1="","",IF(Chercher!$Z$3,IF(LEFT($J663,LEN(Chercher!$Z$2))=Chercher!$Z$2,ROW(),""),IF(AND(ISNUMBER(SEARCH(Chercher!$Z$4,$H663)),OR(Chercher!$Z$5="",ISNUMBER(SEARCH(Chercher!$Z$5,$H663))),OR(Chercher!$Z$6="",ISNUMBER(SEARCH(Chercher!$Z$6,$H663)))),ROW(),"")))</f>
        <v/>
      </c>
      <c r="J663" t="s">
        <v>2369</v>
      </c>
    </row>
    <row r="664" spans="1:10" x14ac:dyDescent="0.25">
      <c r="A664" s="15" t="s">
        <v>2370</v>
      </c>
      <c r="B664" s="16" t="s">
        <v>51</v>
      </c>
      <c r="C664" s="17" t="s">
        <v>2371</v>
      </c>
      <c r="D664" s="17" t="s">
        <v>2351</v>
      </c>
      <c r="E664" s="17" t="s">
        <v>2048</v>
      </c>
      <c r="F664" s="16" t="s">
        <v>1</v>
      </c>
      <c r="G664" s="17" t="s">
        <v>1</v>
      </c>
      <c r="H664" t="s">
        <v>2372</v>
      </c>
      <c r="I664" t="str">
        <f>IF(Chercher!$Z$1="","",IF(Chercher!$Z$3,IF(LEFT($J664,LEN(Chercher!$Z$2))=Chercher!$Z$2,ROW(),""),IF(AND(ISNUMBER(SEARCH(Chercher!$Z$4,$H664)),OR(Chercher!$Z$5="",ISNUMBER(SEARCH(Chercher!$Z$5,$H664))),OR(Chercher!$Z$6="",ISNUMBER(SEARCH(Chercher!$Z$6,$H664)))),ROW(),"")))</f>
        <v/>
      </c>
      <c r="J664" t="s">
        <v>2373</v>
      </c>
    </row>
    <row r="665" spans="1:10" x14ac:dyDescent="0.25">
      <c r="A665" s="15" t="s">
        <v>2374</v>
      </c>
      <c r="B665" s="16" t="s">
        <v>51</v>
      </c>
      <c r="C665" s="17" t="s">
        <v>2375</v>
      </c>
      <c r="D665" s="17" t="s">
        <v>2351</v>
      </c>
      <c r="E665" s="17" t="s">
        <v>2048</v>
      </c>
      <c r="F665" s="16" t="s">
        <v>1</v>
      </c>
      <c r="G665" s="17" t="s">
        <v>1</v>
      </c>
      <c r="H665" t="s">
        <v>2376</v>
      </c>
      <c r="I665" t="str">
        <f>IF(Chercher!$Z$1="","",IF(Chercher!$Z$3,IF(LEFT($J665,LEN(Chercher!$Z$2))=Chercher!$Z$2,ROW(),""),IF(AND(ISNUMBER(SEARCH(Chercher!$Z$4,$H665)),OR(Chercher!$Z$5="",ISNUMBER(SEARCH(Chercher!$Z$5,$H665))),OR(Chercher!$Z$6="",ISNUMBER(SEARCH(Chercher!$Z$6,$H665)))),ROW(),"")))</f>
        <v/>
      </c>
      <c r="J665" t="s">
        <v>2377</v>
      </c>
    </row>
    <row r="666" spans="1:10" x14ac:dyDescent="0.25">
      <c r="A666" s="15" t="s">
        <v>2378</v>
      </c>
      <c r="B666" s="16" t="s">
        <v>51</v>
      </c>
      <c r="C666" s="17" t="s">
        <v>2379</v>
      </c>
      <c r="D666" s="17" t="s">
        <v>2380</v>
      </c>
      <c r="E666" s="17" t="s">
        <v>2048</v>
      </c>
      <c r="F666" s="16" t="s">
        <v>1</v>
      </c>
      <c r="G666" s="17" t="s">
        <v>1</v>
      </c>
      <c r="H666" t="s">
        <v>2379</v>
      </c>
      <c r="I666" t="str">
        <f>IF(Chercher!$Z$1="","",IF(Chercher!$Z$3,IF(LEFT($J666,LEN(Chercher!$Z$2))=Chercher!$Z$2,ROW(),""),IF(AND(ISNUMBER(SEARCH(Chercher!$Z$4,$H666)),OR(Chercher!$Z$5="",ISNUMBER(SEARCH(Chercher!$Z$5,$H666))),OR(Chercher!$Z$6="",ISNUMBER(SEARCH(Chercher!$Z$6,$H666)))),ROW(),"")))</f>
        <v/>
      </c>
      <c r="J666" t="s">
        <v>2381</v>
      </c>
    </row>
    <row r="667" spans="1:10" x14ac:dyDescent="0.25">
      <c r="A667" s="15" t="s">
        <v>2382</v>
      </c>
      <c r="B667" s="16" t="s">
        <v>51</v>
      </c>
      <c r="C667" s="17" t="s">
        <v>2383</v>
      </c>
      <c r="D667" s="17" t="s">
        <v>2380</v>
      </c>
      <c r="E667" s="17" t="s">
        <v>2048</v>
      </c>
      <c r="F667" s="16" t="s">
        <v>1</v>
      </c>
      <c r="G667" s="17" t="s">
        <v>1</v>
      </c>
      <c r="H667" t="s">
        <v>2383</v>
      </c>
      <c r="I667" t="str">
        <f>IF(Chercher!$Z$1="","",IF(Chercher!$Z$3,IF(LEFT($J667,LEN(Chercher!$Z$2))=Chercher!$Z$2,ROW(),""),IF(AND(ISNUMBER(SEARCH(Chercher!$Z$4,$H667)),OR(Chercher!$Z$5="",ISNUMBER(SEARCH(Chercher!$Z$5,$H667))),OR(Chercher!$Z$6="",ISNUMBER(SEARCH(Chercher!$Z$6,$H667)))),ROW(),"")))</f>
        <v/>
      </c>
      <c r="J667" t="s">
        <v>2384</v>
      </c>
    </row>
    <row r="668" spans="1:10" x14ac:dyDescent="0.25">
      <c r="A668" s="15" t="s">
        <v>2385</v>
      </c>
      <c r="B668" s="16" t="s">
        <v>51</v>
      </c>
      <c r="C668" s="17" t="s">
        <v>2386</v>
      </c>
      <c r="D668" s="17" t="s">
        <v>2380</v>
      </c>
      <c r="E668" s="17" t="s">
        <v>2048</v>
      </c>
      <c r="F668" s="16" t="s">
        <v>1</v>
      </c>
      <c r="G668" s="17" t="s">
        <v>1</v>
      </c>
      <c r="H668" t="s">
        <v>2387</v>
      </c>
      <c r="I668" t="str">
        <f>IF(Chercher!$Z$1="","",IF(Chercher!$Z$3,IF(LEFT($J668,LEN(Chercher!$Z$2))=Chercher!$Z$2,ROW(),""),IF(AND(ISNUMBER(SEARCH(Chercher!$Z$4,$H668)),OR(Chercher!$Z$5="",ISNUMBER(SEARCH(Chercher!$Z$5,$H668))),OR(Chercher!$Z$6="",ISNUMBER(SEARCH(Chercher!$Z$6,$H668)))),ROW(),"")))</f>
        <v/>
      </c>
      <c r="J668" t="s">
        <v>2388</v>
      </c>
    </row>
    <row r="669" spans="1:10" x14ac:dyDescent="0.25">
      <c r="A669" s="15" t="s">
        <v>2389</v>
      </c>
      <c r="B669" s="16" t="s">
        <v>51</v>
      </c>
      <c r="C669" s="17" t="s">
        <v>2390</v>
      </c>
      <c r="D669" s="17" t="s">
        <v>2380</v>
      </c>
      <c r="E669" s="17" t="s">
        <v>2048</v>
      </c>
      <c r="F669" s="16" t="s">
        <v>1</v>
      </c>
      <c r="G669" s="17" t="s">
        <v>1</v>
      </c>
      <c r="H669" t="s">
        <v>2391</v>
      </c>
      <c r="I669" t="str">
        <f>IF(Chercher!$Z$1="","",IF(Chercher!$Z$3,IF(LEFT($J669,LEN(Chercher!$Z$2))=Chercher!$Z$2,ROW(),""),IF(AND(ISNUMBER(SEARCH(Chercher!$Z$4,$H669)),OR(Chercher!$Z$5="",ISNUMBER(SEARCH(Chercher!$Z$5,$H669))),OR(Chercher!$Z$6="",ISNUMBER(SEARCH(Chercher!$Z$6,$H669)))),ROW(),"")))</f>
        <v/>
      </c>
      <c r="J669" t="s">
        <v>2392</v>
      </c>
    </row>
    <row r="670" spans="1:10" x14ac:dyDescent="0.25">
      <c r="A670" s="15" t="s">
        <v>2393</v>
      </c>
      <c r="B670" s="16" t="s">
        <v>51</v>
      </c>
      <c r="C670" s="17" t="s">
        <v>2394</v>
      </c>
      <c r="D670" s="17" t="s">
        <v>2395</v>
      </c>
      <c r="E670" s="17" t="s">
        <v>2048</v>
      </c>
      <c r="F670" s="16" t="s">
        <v>1</v>
      </c>
      <c r="G670" s="17" t="s">
        <v>1</v>
      </c>
      <c r="H670" t="s">
        <v>2396</v>
      </c>
      <c r="I670" t="str">
        <f>IF(Chercher!$Z$1="","",IF(Chercher!$Z$3,IF(LEFT($J670,LEN(Chercher!$Z$2))=Chercher!$Z$2,ROW(),""),IF(AND(ISNUMBER(SEARCH(Chercher!$Z$4,$H670)),OR(Chercher!$Z$5="",ISNUMBER(SEARCH(Chercher!$Z$5,$H670))),OR(Chercher!$Z$6="",ISNUMBER(SEARCH(Chercher!$Z$6,$H670)))),ROW(),"")))</f>
        <v/>
      </c>
      <c r="J670" t="s">
        <v>2397</v>
      </c>
    </row>
    <row r="671" spans="1:10" x14ac:dyDescent="0.25">
      <c r="A671" s="15" t="s">
        <v>2398</v>
      </c>
      <c r="B671" s="16" t="s">
        <v>40</v>
      </c>
      <c r="C671" s="17" t="s">
        <v>2399</v>
      </c>
      <c r="D671" s="17" t="s">
        <v>2395</v>
      </c>
      <c r="E671" s="17" t="s">
        <v>2048</v>
      </c>
      <c r="F671" s="16" t="s">
        <v>1</v>
      </c>
      <c r="G671" s="17" t="s">
        <v>1</v>
      </c>
      <c r="H671" t="s">
        <v>2400</v>
      </c>
      <c r="I671" t="str">
        <f>IF(Chercher!$Z$1="","",IF(Chercher!$Z$3,IF(LEFT($J671,LEN(Chercher!$Z$2))=Chercher!$Z$2,ROW(),""),IF(AND(ISNUMBER(SEARCH(Chercher!$Z$4,$H671)),OR(Chercher!$Z$5="",ISNUMBER(SEARCH(Chercher!$Z$5,$H671))),OR(Chercher!$Z$6="",ISNUMBER(SEARCH(Chercher!$Z$6,$H671)))),ROW(),"")))</f>
        <v/>
      </c>
      <c r="J671" t="s">
        <v>2401</v>
      </c>
    </row>
    <row r="672" spans="1:10" x14ac:dyDescent="0.25">
      <c r="A672" s="15" t="s">
        <v>2402</v>
      </c>
      <c r="B672" s="16" t="s">
        <v>51</v>
      </c>
      <c r="C672" s="17" t="s">
        <v>2403</v>
      </c>
      <c r="D672" s="17" t="s">
        <v>2395</v>
      </c>
      <c r="E672" s="17" t="s">
        <v>2048</v>
      </c>
      <c r="F672" s="16" t="s">
        <v>1</v>
      </c>
      <c r="G672" s="17" t="s">
        <v>1</v>
      </c>
      <c r="H672" t="s">
        <v>2404</v>
      </c>
      <c r="I672" t="str">
        <f>IF(Chercher!$Z$1="","",IF(Chercher!$Z$3,IF(LEFT($J672,LEN(Chercher!$Z$2))=Chercher!$Z$2,ROW(),""),IF(AND(ISNUMBER(SEARCH(Chercher!$Z$4,$H672)),OR(Chercher!$Z$5="",ISNUMBER(SEARCH(Chercher!$Z$5,$H672))),OR(Chercher!$Z$6="",ISNUMBER(SEARCH(Chercher!$Z$6,$H672)))),ROW(),"")))</f>
        <v/>
      </c>
      <c r="J672" t="s">
        <v>2405</v>
      </c>
    </row>
    <row r="673" spans="1:10" x14ac:dyDescent="0.25">
      <c r="A673" s="15" t="s">
        <v>2406</v>
      </c>
      <c r="B673" s="16" t="s">
        <v>40</v>
      </c>
      <c r="C673" s="17" t="s">
        <v>2407</v>
      </c>
      <c r="D673" s="17" t="s">
        <v>2395</v>
      </c>
      <c r="E673" s="17" t="s">
        <v>2048</v>
      </c>
      <c r="F673" s="16" t="s">
        <v>1</v>
      </c>
      <c r="G673" s="17" t="s">
        <v>1</v>
      </c>
      <c r="H673" t="s">
        <v>2408</v>
      </c>
      <c r="I673" t="str">
        <f>IF(Chercher!$Z$1="","",IF(Chercher!$Z$3,IF(LEFT($J673,LEN(Chercher!$Z$2))=Chercher!$Z$2,ROW(),""),IF(AND(ISNUMBER(SEARCH(Chercher!$Z$4,$H673)),OR(Chercher!$Z$5="",ISNUMBER(SEARCH(Chercher!$Z$5,$H673))),OR(Chercher!$Z$6="",ISNUMBER(SEARCH(Chercher!$Z$6,$H673)))),ROW(),"")))</f>
        <v/>
      </c>
      <c r="J673" t="s">
        <v>2409</v>
      </c>
    </row>
    <row r="674" spans="1:10" x14ac:dyDescent="0.25">
      <c r="A674" s="15" t="s">
        <v>2410</v>
      </c>
      <c r="B674" s="16" t="s">
        <v>51</v>
      </c>
      <c r="C674" s="17" t="s">
        <v>2411</v>
      </c>
      <c r="D674" s="17" t="s">
        <v>2412</v>
      </c>
      <c r="E674" s="17" t="s">
        <v>2048</v>
      </c>
      <c r="F674" s="16" t="s">
        <v>1</v>
      </c>
      <c r="G674" s="17" t="s">
        <v>1</v>
      </c>
      <c r="H674" t="s">
        <v>2413</v>
      </c>
      <c r="I674" t="str">
        <f>IF(Chercher!$Z$1="","",IF(Chercher!$Z$3,IF(LEFT($J674,LEN(Chercher!$Z$2))=Chercher!$Z$2,ROW(),""),IF(AND(ISNUMBER(SEARCH(Chercher!$Z$4,$H674)),OR(Chercher!$Z$5="",ISNUMBER(SEARCH(Chercher!$Z$5,$H674))),OR(Chercher!$Z$6="",ISNUMBER(SEARCH(Chercher!$Z$6,$H674)))),ROW(),"")))</f>
        <v/>
      </c>
      <c r="J674" t="s">
        <v>2414</v>
      </c>
    </row>
    <row r="675" spans="1:10" x14ac:dyDescent="0.25">
      <c r="A675" s="15" t="s">
        <v>2415</v>
      </c>
      <c r="B675" s="16" t="s">
        <v>40</v>
      </c>
      <c r="C675" s="17" t="s">
        <v>2416</v>
      </c>
      <c r="D675" s="17" t="s">
        <v>2412</v>
      </c>
      <c r="E675" s="17" t="s">
        <v>2048</v>
      </c>
      <c r="F675" s="16" t="s">
        <v>1</v>
      </c>
      <c r="G675" s="17" t="s">
        <v>1</v>
      </c>
      <c r="H675" t="s">
        <v>2417</v>
      </c>
      <c r="I675" t="str">
        <f>IF(Chercher!$Z$1="","",IF(Chercher!$Z$3,IF(LEFT($J675,LEN(Chercher!$Z$2))=Chercher!$Z$2,ROW(),""),IF(AND(ISNUMBER(SEARCH(Chercher!$Z$4,$H675)),OR(Chercher!$Z$5="",ISNUMBER(SEARCH(Chercher!$Z$5,$H675))),OR(Chercher!$Z$6="",ISNUMBER(SEARCH(Chercher!$Z$6,$H675)))),ROW(),"")))</f>
        <v/>
      </c>
      <c r="J675" t="s">
        <v>2418</v>
      </c>
    </row>
    <row r="676" spans="1:10" x14ac:dyDescent="0.25">
      <c r="A676" s="15" t="s">
        <v>2419</v>
      </c>
      <c r="B676" s="16" t="s">
        <v>51</v>
      </c>
      <c r="C676" s="17" t="s">
        <v>2420</v>
      </c>
      <c r="D676" s="17" t="s">
        <v>2412</v>
      </c>
      <c r="E676" s="17" t="s">
        <v>2048</v>
      </c>
      <c r="F676" s="16" t="s">
        <v>1</v>
      </c>
      <c r="G676" s="17" t="s">
        <v>1</v>
      </c>
      <c r="H676" t="s">
        <v>2421</v>
      </c>
      <c r="I676" t="str">
        <f>IF(Chercher!$Z$1="","",IF(Chercher!$Z$3,IF(LEFT($J676,LEN(Chercher!$Z$2))=Chercher!$Z$2,ROW(),""),IF(AND(ISNUMBER(SEARCH(Chercher!$Z$4,$H676)),OR(Chercher!$Z$5="",ISNUMBER(SEARCH(Chercher!$Z$5,$H676))),OR(Chercher!$Z$6="",ISNUMBER(SEARCH(Chercher!$Z$6,$H676)))),ROW(),"")))</f>
        <v/>
      </c>
      <c r="J676" t="s">
        <v>2422</v>
      </c>
    </row>
    <row r="677" spans="1:10" x14ac:dyDescent="0.25">
      <c r="A677" s="15" t="s">
        <v>2423</v>
      </c>
      <c r="B677" s="16" t="s">
        <v>40</v>
      </c>
      <c r="C677" s="17" t="s">
        <v>2424</v>
      </c>
      <c r="D677" s="17" t="s">
        <v>2412</v>
      </c>
      <c r="E677" s="17" t="s">
        <v>2048</v>
      </c>
      <c r="F677" s="16" t="s">
        <v>1</v>
      </c>
      <c r="G677" s="17" t="s">
        <v>1</v>
      </c>
      <c r="H677" t="s">
        <v>2425</v>
      </c>
      <c r="I677" t="str">
        <f>IF(Chercher!$Z$1="","",IF(Chercher!$Z$3,IF(LEFT($J677,LEN(Chercher!$Z$2))=Chercher!$Z$2,ROW(),""),IF(AND(ISNUMBER(SEARCH(Chercher!$Z$4,$H677)),OR(Chercher!$Z$5="",ISNUMBER(SEARCH(Chercher!$Z$5,$H677))),OR(Chercher!$Z$6="",ISNUMBER(SEARCH(Chercher!$Z$6,$H677)))),ROW(),"")))</f>
        <v/>
      </c>
      <c r="J677" t="s">
        <v>2426</v>
      </c>
    </row>
    <row r="678" spans="1:10" x14ac:dyDescent="0.25">
      <c r="A678" s="15" t="s">
        <v>2427</v>
      </c>
      <c r="B678" s="16" t="s">
        <v>51</v>
      </c>
      <c r="C678" s="17" t="s">
        <v>2428</v>
      </c>
      <c r="D678" s="17" t="s">
        <v>2412</v>
      </c>
      <c r="E678" s="17" t="s">
        <v>2048</v>
      </c>
      <c r="F678" s="16" t="s">
        <v>1</v>
      </c>
      <c r="G678" s="17" t="s">
        <v>1</v>
      </c>
      <c r="H678" t="s">
        <v>2429</v>
      </c>
      <c r="I678" t="str">
        <f>IF(Chercher!$Z$1="","",IF(Chercher!$Z$3,IF(LEFT($J678,LEN(Chercher!$Z$2))=Chercher!$Z$2,ROW(),""),IF(AND(ISNUMBER(SEARCH(Chercher!$Z$4,$H678)),OR(Chercher!$Z$5="",ISNUMBER(SEARCH(Chercher!$Z$5,$H678))),OR(Chercher!$Z$6="",ISNUMBER(SEARCH(Chercher!$Z$6,$H678)))),ROW(),"")))</f>
        <v/>
      </c>
      <c r="J678" t="s">
        <v>2430</v>
      </c>
    </row>
    <row r="679" spans="1:10" x14ac:dyDescent="0.25">
      <c r="A679" s="15" t="s">
        <v>2431</v>
      </c>
      <c r="B679" s="16" t="s">
        <v>40</v>
      </c>
      <c r="C679" s="17" t="s">
        <v>2432</v>
      </c>
      <c r="D679" s="17" t="s">
        <v>2412</v>
      </c>
      <c r="E679" s="17" t="s">
        <v>2048</v>
      </c>
      <c r="F679" s="16" t="s">
        <v>1</v>
      </c>
      <c r="G679" s="17" t="s">
        <v>1</v>
      </c>
      <c r="H679" t="s">
        <v>2433</v>
      </c>
      <c r="I679" t="str">
        <f>IF(Chercher!$Z$1="","",IF(Chercher!$Z$3,IF(LEFT($J679,LEN(Chercher!$Z$2))=Chercher!$Z$2,ROW(),""),IF(AND(ISNUMBER(SEARCH(Chercher!$Z$4,$H679)),OR(Chercher!$Z$5="",ISNUMBER(SEARCH(Chercher!$Z$5,$H679))),OR(Chercher!$Z$6="",ISNUMBER(SEARCH(Chercher!$Z$6,$H679)))),ROW(),"")))</f>
        <v/>
      </c>
      <c r="J679" t="s">
        <v>2434</v>
      </c>
    </row>
    <row r="680" spans="1:10" x14ac:dyDescent="0.25">
      <c r="A680" s="15" t="s">
        <v>2435</v>
      </c>
      <c r="B680" s="16" t="s">
        <v>40</v>
      </c>
      <c r="C680" s="17" t="s">
        <v>2436</v>
      </c>
      <c r="D680" s="17" t="s">
        <v>2437</v>
      </c>
      <c r="E680" s="17" t="s">
        <v>2438</v>
      </c>
      <c r="F680" s="16" t="s">
        <v>1</v>
      </c>
      <c r="G680" s="17" t="s">
        <v>1</v>
      </c>
      <c r="H680" t="s">
        <v>2439</v>
      </c>
      <c r="I680" t="str">
        <f>IF(Chercher!$Z$1="","",IF(Chercher!$Z$3,IF(LEFT($J680,LEN(Chercher!$Z$2))=Chercher!$Z$2,ROW(),""),IF(AND(ISNUMBER(SEARCH(Chercher!$Z$4,$H680)),OR(Chercher!$Z$5="",ISNUMBER(SEARCH(Chercher!$Z$5,$H680))),OR(Chercher!$Z$6="",ISNUMBER(SEARCH(Chercher!$Z$6,$H680)))),ROW(),"")))</f>
        <v/>
      </c>
      <c r="J680" t="s">
        <v>2440</v>
      </c>
    </row>
    <row r="681" spans="1:10" x14ac:dyDescent="0.25">
      <c r="A681" s="15" t="s">
        <v>2441</v>
      </c>
      <c r="B681" s="16" t="s">
        <v>40</v>
      </c>
      <c r="C681" s="17" t="s">
        <v>2442</v>
      </c>
      <c r="D681" s="17" t="s">
        <v>2437</v>
      </c>
      <c r="E681" s="17" t="s">
        <v>2438</v>
      </c>
      <c r="F681" s="16" t="s">
        <v>1</v>
      </c>
      <c r="G681" s="17" t="s">
        <v>1</v>
      </c>
      <c r="H681" t="s">
        <v>2442</v>
      </c>
      <c r="I681" t="str">
        <f>IF(Chercher!$Z$1="","",IF(Chercher!$Z$3,IF(LEFT($J681,LEN(Chercher!$Z$2))=Chercher!$Z$2,ROW(),""),IF(AND(ISNUMBER(SEARCH(Chercher!$Z$4,$H681)),OR(Chercher!$Z$5="",ISNUMBER(SEARCH(Chercher!$Z$5,$H681))),OR(Chercher!$Z$6="",ISNUMBER(SEARCH(Chercher!$Z$6,$H681)))),ROW(),"")))</f>
        <v/>
      </c>
      <c r="J681" t="s">
        <v>2443</v>
      </c>
    </row>
    <row r="682" spans="1:10" x14ac:dyDescent="0.25">
      <c r="A682" s="15" t="s">
        <v>2444</v>
      </c>
      <c r="B682" s="16" t="s">
        <v>40</v>
      </c>
      <c r="C682" s="17" t="s">
        <v>2445</v>
      </c>
      <c r="D682" s="17" t="s">
        <v>2437</v>
      </c>
      <c r="E682" s="17" t="s">
        <v>2438</v>
      </c>
      <c r="F682" s="16" t="s">
        <v>1</v>
      </c>
      <c r="G682" s="17" t="s">
        <v>1</v>
      </c>
      <c r="H682" t="s">
        <v>2446</v>
      </c>
      <c r="I682" t="str">
        <f>IF(Chercher!$Z$1="","",IF(Chercher!$Z$3,IF(LEFT($J682,LEN(Chercher!$Z$2))=Chercher!$Z$2,ROW(),""),IF(AND(ISNUMBER(SEARCH(Chercher!$Z$4,$H682)),OR(Chercher!$Z$5="",ISNUMBER(SEARCH(Chercher!$Z$5,$H682))),OR(Chercher!$Z$6="",ISNUMBER(SEARCH(Chercher!$Z$6,$H682)))),ROW(),"")))</f>
        <v/>
      </c>
      <c r="J682" t="s">
        <v>2447</v>
      </c>
    </row>
    <row r="683" spans="1:10" x14ac:dyDescent="0.25">
      <c r="A683" s="15" t="s">
        <v>2448</v>
      </c>
      <c r="B683" s="16" t="s">
        <v>51</v>
      </c>
      <c r="C683" s="17" t="s">
        <v>2449</v>
      </c>
      <c r="D683" s="17" t="s">
        <v>2437</v>
      </c>
      <c r="E683" s="17" t="s">
        <v>2438</v>
      </c>
      <c r="F683" s="16" t="s">
        <v>1</v>
      </c>
      <c r="G683" s="17" t="s">
        <v>1</v>
      </c>
      <c r="H683" t="s">
        <v>2450</v>
      </c>
      <c r="I683" t="str">
        <f>IF(Chercher!$Z$1="","",IF(Chercher!$Z$3,IF(LEFT($J683,LEN(Chercher!$Z$2))=Chercher!$Z$2,ROW(),""),IF(AND(ISNUMBER(SEARCH(Chercher!$Z$4,$H683)),OR(Chercher!$Z$5="",ISNUMBER(SEARCH(Chercher!$Z$5,$H683))),OR(Chercher!$Z$6="",ISNUMBER(SEARCH(Chercher!$Z$6,$H683)))),ROW(),"")))</f>
        <v/>
      </c>
      <c r="J683" t="s">
        <v>2451</v>
      </c>
    </row>
    <row r="684" spans="1:10" x14ac:dyDescent="0.25">
      <c r="A684" s="15" t="s">
        <v>2452</v>
      </c>
      <c r="B684" s="16" t="s">
        <v>40</v>
      </c>
      <c r="C684" s="17" t="s">
        <v>2453</v>
      </c>
      <c r="D684" s="17" t="s">
        <v>2437</v>
      </c>
      <c r="E684" s="17" t="s">
        <v>2438</v>
      </c>
      <c r="F684" s="16" t="s">
        <v>1</v>
      </c>
      <c r="G684" s="17" t="s">
        <v>1</v>
      </c>
      <c r="H684" t="s">
        <v>2454</v>
      </c>
      <c r="I684" t="str">
        <f>IF(Chercher!$Z$1="","",IF(Chercher!$Z$3,IF(LEFT($J684,LEN(Chercher!$Z$2))=Chercher!$Z$2,ROW(),""),IF(AND(ISNUMBER(SEARCH(Chercher!$Z$4,$H684)),OR(Chercher!$Z$5="",ISNUMBER(SEARCH(Chercher!$Z$5,$H684))),OR(Chercher!$Z$6="",ISNUMBER(SEARCH(Chercher!$Z$6,$H684)))),ROW(),"")))</f>
        <v/>
      </c>
      <c r="J684" t="s">
        <v>2455</v>
      </c>
    </row>
    <row r="685" spans="1:10" x14ac:dyDescent="0.25">
      <c r="A685" s="15" t="s">
        <v>2456</v>
      </c>
      <c r="B685" s="16" t="s">
        <v>40</v>
      </c>
      <c r="C685" s="17" t="s">
        <v>2457</v>
      </c>
      <c r="D685" s="17" t="s">
        <v>2458</v>
      </c>
      <c r="E685" s="17" t="s">
        <v>2438</v>
      </c>
      <c r="F685" s="16" t="s">
        <v>1</v>
      </c>
      <c r="G685" s="17" t="s">
        <v>1</v>
      </c>
      <c r="H685" t="s">
        <v>2457</v>
      </c>
      <c r="I685" t="str">
        <f>IF(Chercher!$Z$1="","",IF(Chercher!$Z$3,IF(LEFT($J685,LEN(Chercher!$Z$2))=Chercher!$Z$2,ROW(),""),IF(AND(ISNUMBER(SEARCH(Chercher!$Z$4,$H685)),OR(Chercher!$Z$5="",ISNUMBER(SEARCH(Chercher!$Z$5,$H685))),OR(Chercher!$Z$6="",ISNUMBER(SEARCH(Chercher!$Z$6,$H685)))),ROW(),"")))</f>
        <v/>
      </c>
      <c r="J685" t="s">
        <v>2459</v>
      </c>
    </row>
    <row r="686" spans="1:10" x14ac:dyDescent="0.25">
      <c r="A686" s="15" t="s">
        <v>2460</v>
      </c>
      <c r="B686" s="16" t="s">
        <v>40</v>
      </c>
      <c r="C686" s="17" t="s">
        <v>2107</v>
      </c>
      <c r="D686" s="17" t="s">
        <v>2458</v>
      </c>
      <c r="E686" s="17" t="s">
        <v>2438</v>
      </c>
      <c r="F686" s="16" t="s">
        <v>1</v>
      </c>
      <c r="G686" s="17" t="s">
        <v>1</v>
      </c>
      <c r="H686" t="s">
        <v>2107</v>
      </c>
      <c r="I686" t="str">
        <f>IF(Chercher!$Z$1="","",IF(Chercher!$Z$3,IF(LEFT($J686,LEN(Chercher!$Z$2))=Chercher!$Z$2,ROW(),""),IF(AND(ISNUMBER(SEARCH(Chercher!$Z$4,$H686)),OR(Chercher!$Z$5="",ISNUMBER(SEARCH(Chercher!$Z$5,$H686))),OR(Chercher!$Z$6="",ISNUMBER(SEARCH(Chercher!$Z$6,$H686)))),ROW(),"")))</f>
        <v/>
      </c>
      <c r="J686" t="s">
        <v>2461</v>
      </c>
    </row>
    <row r="687" spans="1:10" x14ac:dyDescent="0.25">
      <c r="A687" s="15" t="s">
        <v>2462</v>
      </c>
      <c r="B687" s="16" t="s">
        <v>40</v>
      </c>
      <c r="C687" s="17" t="s">
        <v>2103</v>
      </c>
      <c r="D687" s="17" t="s">
        <v>2458</v>
      </c>
      <c r="E687" s="17" t="s">
        <v>2438</v>
      </c>
      <c r="F687" s="16" t="s">
        <v>1</v>
      </c>
      <c r="G687" s="17" t="s">
        <v>1</v>
      </c>
      <c r="H687" t="s">
        <v>2104</v>
      </c>
      <c r="I687" t="str">
        <f>IF(Chercher!$Z$1="","",IF(Chercher!$Z$3,IF(LEFT($J687,LEN(Chercher!$Z$2))=Chercher!$Z$2,ROW(),""),IF(AND(ISNUMBER(SEARCH(Chercher!$Z$4,$H687)),OR(Chercher!$Z$5="",ISNUMBER(SEARCH(Chercher!$Z$5,$H687))),OR(Chercher!$Z$6="",ISNUMBER(SEARCH(Chercher!$Z$6,$H687)))),ROW(),"")))</f>
        <v/>
      </c>
      <c r="J687" t="s">
        <v>2463</v>
      </c>
    </row>
    <row r="688" spans="1:10" x14ac:dyDescent="0.25">
      <c r="A688" s="15" t="s">
        <v>2464</v>
      </c>
      <c r="B688" s="16" t="s">
        <v>51</v>
      </c>
      <c r="C688" s="17" t="s">
        <v>2465</v>
      </c>
      <c r="D688" s="17" t="s">
        <v>2458</v>
      </c>
      <c r="E688" s="17" t="s">
        <v>2438</v>
      </c>
      <c r="F688" s="16" t="s">
        <v>1</v>
      </c>
      <c r="G688" s="17" t="s">
        <v>1</v>
      </c>
      <c r="H688" t="s">
        <v>2466</v>
      </c>
      <c r="I688" t="str">
        <f>IF(Chercher!$Z$1="","",IF(Chercher!$Z$3,IF(LEFT($J688,LEN(Chercher!$Z$2))=Chercher!$Z$2,ROW(),""),IF(AND(ISNUMBER(SEARCH(Chercher!$Z$4,$H688)),OR(Chercher!$Z$5="",ISNUMBER(SEARCH(Chercher!$Z$5,$H688))),OR(Chercher!$Z$6="",ISNUMBER(SEARCH(Chercher!$Z$6,$H688)))),ROW(),"")))</f>
        <v/>
      </c>
      <c r="J688" t="s">
        <v>2467</v>
      </c>
    </row>
    <row r="689" spans="1:10" x14ac:dyDescent="0.25">
      <c r="A689" s="15" t="s">
        <v>2468</v>
      </c>
      <c r="B689" s="16" t="s">
        <v>51</v>
      </c>
      <c r="C689" s="17" t="s">
        <v>2469</v>
      </c>
      <c r="D689" s="17" t="s">
        <v>2470</v>
      </c>
      <c r="E689" s="17" t="s">
        <v>2438</v>
      </c>
      <c r="F689" s="16" t="s">
        <v>1</v>
      </c>
      <c r="G689" s="17" t="s">
        <v>1</v>
      </c>
      <c r="H689" t="s">
        <v>2471</v>
      </c>
      <c r="I689" t="str">
        <f>IF(Chercher!$Z$1="","",IF(Chercher!$Z$3,IF(LEFT($J689,LEN(Chercher!$Z$2))=Chercher!$Z$2,ROW(),""),IF(AND(ISNUMBER(SEARCH(Chercher!$Z$4,$H689)),OR(Chercher!$Z$5="",ISNUMBER(SEARCH(Chercher!$Z$5,$H689))),OR(Chercher!$Z$6="",ISNUMBER(SEARCH(Chercher!$Z$6,$H689)))),ROW(),"")))</f>
        <v/>
      </c>
      <c r="J689" t="s">
        <v>2472</v>
      </c>
    </row>
    <row r="690" spans="1:10" x14ac:dyDescent="0.25">
      <c r="A690" s="15" t="s">
        <v>2473</v>
      </c>
      <c r="B690" s="16" t="s">
        <v>40</v>
      </c>
      <c r="C690" s="17" t="s">
        <v>2474</v>
      </c>
      <c r="D690" s="17" t="s">
        <v>2470</v>
      </c>
      <c r="E690" s="17" t="s">
        <v>2438</v>
      </c>
      <c r="F690" s="16" t="s">
        <v>1</v>
      </c>
      <c r="G690" s="17" t="s">
        <v>1</v>
      </c>
      <c r="H690" t="s">
        <v>2475</v>
      </c>
      <c r="I690" t="str">
        <f>IF(Chercher!$Z$1="","",IF(Chercher!$Z$3,IF(LEFT($J690,LEN(Chercher!$Z$2))=Chercher!$Z$2,ROW(),""),IF(AND(ISNUMBER(SEARCH(Chercher!$Z$4,$H690)),OR(Chercher!$Z$5="",ISNUMBER(SEARCH(Chercher!$Z$5,$H690))),OR(Chercher!$Z$6="",ISNUMBER(SEARCH(Chercher!$Z$6,$H690)))),ROW(),"")))</f>
        <v/>
      </c>
      <c r="J690" t="s">
        <v>2476</v>
      </c>
    </row>
    <row r="691" spans="1:10" x14ac:dyDescent="0.25">
      <c r="A691" s="15" t="s">
        <v>2477</v>
      </c>
      <c r="B691" s="16" t="s">
        <v>51</v>
      </c>
      <c r="C691" s="17" t="s">
        <v>2478</v>
      </c>
      <c r="D691" s="17" t="s">
        <v>2470</v>
      </c>
      <c r="E691" s="17" t="s">
        <v>2438</v>
      </c>
      <c r="F691" s="16" t="s">
        <v>1</v>
      </c>
      <c r="G691" s="17" t="s">
        <v>1</v>
      </c>
      <c r="H691" t="s">
        <v>2479</v>
      </c>
      <c r="I691" t="str">
        <f>IF(Chercher!$Z$1="","",IF(Chercher!$Z$3,IF(LEFT($J691,LEN(Chercher!$Z$2))=Chercher!$Z$2,ROW(),""),IF(AND(ISNUMBER(SEARCH(Chercher!$Z$4,$H691)),OR(Chercher!$Z$5="",ISNUMBER(SEARCH(Chercher!$Z$5,$H691))),OR(Chercher!$Z$6="",ISNUMBER(SEARCH(Chercher!$Z$6,$H691)))),ROW(),"")))</f>
        <v/>
      </c>
      <c r="J691" t="s">
        <v>2480</v>
      </c>
    </row>
    <row r="692" spans="1:10" x14ac:dyDescent="0.25">
      <c r="A692" s="15" t="s">
        <v>2481</v>
      </c>
      <c r="B692" s="16" t="s">
        <v>40</v>
      </c>
      <c r="C692" s="17" t="s">
        <v>2482</v>
      </c>
      <c r="D692" s="17" t="s">
        <v>2483</v>
      </c>
      <c r="E692" s="17" t="s">
        <v>2438</v>
      </c>
      <c r="F692" s="16" t="s">
        <v>1</v>
      </c>
      <c r="G692" s="17" t="s">
        <v>1</v>
      </c>
      <c r="H692" t="s">
        <v>2482</v>
      </c>
      <c r="I692" t="str">
        <f>IF(Chercher!$Z$1="","",IF(Chercher!$Z$3,IF(LEFT($J692,LEN(Chercher!$Z$2))=Chercher!$Z$2,ROW(),""),IF(AND(ISNUMBER(SEARCH(Chercher!$Z$4,$H692)),OR(Chercher!$Z$5="",ISNUMBER(SEARCH(Chercher!$Z$5,$H692))),OR(Chercher!$Z$6="",ISNUMBER(SEARCH(Chercher!$Z$6,$H692)))),ROW(),"")))</f>
        <v/>
      </c>
      <c r="J692" t="s">
        <v>2484</v>
      </c>
    </row>
    <row r="693" spans="1:10" x14ac:dyDescent="0.25">
      <c r="A693" s="15" t="s">
        <v>2485</v>
      </c>
      <c r="B693" s="16" t="s">
        <v>40</v>
      </c>
      <c r="C693" s="17" t="s">
        <v>2486</v>
      </c>
      <c r="D693" s="17" t="s">
        <v>2483</v>
      </c>
      <c r="E693" s="17" t="s">
        <v>2438</v>
      </c>
      <c r="F693" s="16" t="s">
        <v>1</v>
      </c>
      <c r="G693" s="17" t="s">
        <v>1</v>
      </c>
      <c r="H693" t="s">
        <v>2486</v>
      </c>
      <c r="I693" t="str">
        <f>IF(Chercher!$Z$1="","",IF(Chercher!$Z$3,IF(LEFT($J693,LEN(Chercher!$Z$2))=Chercher!$Z$2,ROW(),""),IF(AND(ISNUMBER(SEARCH(Chercher!$Z$4,$H693)),OR(Chercher!$Z$5="",ISNUMBER(SEARCH(Chercher!$Z$5,$H693))),OR(Chercher!$Z$6="",ISNUMBER(SEARCH(Chercher!$Z$6,$H693)))),ROW(),"")))</f>
        <v/>
      </c>
      <c r="J693" t="s">
        <v>2487</v>
      </c>
    </row>
    <row r="694" spans="1:10" x14ac:dyDescent="0.25">
      <c r="A694" s="15" t="s">
        <v>2488</v>
      </c>
      <c r="B694" s="16" t="s">
        <v>40</v>
      </c>
      <c r="C694" s="17" t="s">
        <v>2489</v>
      </c>
      <c r="D694" s="17" t="s">
        <v>2483</v>
      </c>
      <c r="E694" s="17" t="s">
        <v>2438</v>
      </c>
      <c r="F694" s="16" t="s">
        <v>1</v>
      </c>
      <c r="G694" s="17" t="s">
        <v>1</v>
      </c>
      <c r="H694" t="s">
        <v>2489</v>
      </c>
      <c r="I694" t="str">
        <f>IF(Chercher!$Z$1="","",IF(Chercher!$Z$3,IF(LEFT($J694,LEN(Chercher!$Z$2))=Chercher!$Z$2,ROW(),""),IF(AND(ISNUMBER(SEARCH(Chercher!$Z$4,$H694)),OR(Chercher!$Z$5="",ISNUMBER(SEARCH(Chercher!$Z$5,$H694))),OR(Chercher!$Z$6="",ISNUMBER(SEARCH(Chercher!$Z$6,$H694)))),ROW(),"")))</f>
        <v/>
      </c>
      <c r="J694" t="s">
        <v>2490</v>
      </c>
    </row>
    <row r="695" spans="1:10" x14ac:dyDescent="0.25">
      <c r="A695" s="15" t="s">
        <v>2491</v>
      </c>
      <c r="B695" s="16" t="s">
        <v>40</v>
      </c>
      <c r="C695" s="17" t="s">
        <v>2492</v>
      </c>
      <c r="D695" s="17" t="s">
        <v>2483</v>
      </c>
      <c r="E695" s="17" t="s">
        <v>2438</v>
      </c>
      <c r="F695" s="16" t="s">
        <v>1</v>
      </c>
      <c r="G695" s="17" t="s">
        <v>1</v>
      </c>
      <c r="H695" t="s">
        <v>2492</v>
      </c>
      <c r="I695" t="str">
        <f>IF(Chercher!$Z$1="","",IF(Chercher!$Z$3,IF(LEFT($J695,LEN(Chercher!$Z$2))=Chercher!$Z$2,ROW(),""),IF(AND(ISNUMBER(SEARCH(Chercher!$Z$4,$H695)),OR(Chercher!$Z$5="",ISNUMBER(SEARCH(Chercher!$Z$5,$H695))),OR(Chercher!$Z$6="",ISNUMBER(SEARCH(Chercher!$Z$6,$H695)))),ROW(),"")))</f>
        <v/>
      </c>
      <c r="J695" t="s">
        <v>2493</v>
      </c>
    </row>
    <row r="696" spans="1:10" x14ac:dyDescent="0.25">
      <c r="A696" s="15" t="s">
        <v>2494</v>
      </c>
      <c r="B696" s="16" t="s">
        <v>40</v>
      </c>
      <c r="C696" s="17" t="s">
        <v>2495</v>
      </c>
      <c r="D696" s="17" t="s">
        <v>2483</v>
      </c>
      <c r="E696" s="17" t="s">
        <v>2438</v>
      </c>
      <c r="F696" s="16" t="s">
        <v>1</v>
      </c>
      <c r="G696" s="17" t="s">
        <v>1</v>
      </c>
      <c r="H696" t="s">
        <v>2496</v>
      </c>
      <c r="I696" t="str">
        <f>IF(Chercher!$Z$1="","",IF(Chercher!$Z$3,IF(LEFT($J696,LEN(Chercher!$Z$2))=Chercher!$Z$2,ROW(),""),IF(AND(ISNUMBER(SEARCH(Chercher!$Z$4,$H696)),OR(Chercher!$Z$5="",ISNUMBER(SEARCH(Chercher!$Z$5,$H696))),OR(Chercher!$Z$6="",ISNUMBER(SEARCH(Chercher!$Z$6,$H696)))),ROW(),"")))</f>
        <v/>
      </c>
      <c r="J696" t="s">
        <v>2497</v>
      </c>
    </row>
    <row r="697" spans="1:10" x14ac:dyDescent="0.25">
      <c r="A697" s="15" t="s">
        <v>2498</v>
      </c>
      <c r="B697" s="16" t="s">
        <v>40</v>
      </c>
      <c r="C697" s="17" t="s">
        <v>2499</v>
      </c>
      <c r="D697" s="17" t="s">
        <v>2483</v>
      </c>
      <c r="E697" s="17" t="s">
        <v>2438</v>
      </c>
      <c r="F697" s="16" t="s">
        <v>1</v>
      </c>
      <c r="G697" s="17" t="s">
        <v>1</v>
      </c>
      <c r="H697" t="s">
        <v>2500</v>
      </c>
      <c r="I697" t="str">
        <f>IF(Chercher!$Z$1="","",IF(Chercher!$Z$3,IF(LEFT($J697,LEN(Chercher!$Z$2))=Chercher!$Z$2,ROW(),""),IF(AND(ISNUMBER(SEARCH(Chercher!$Z$4,$H697)),OR(Chercher!$Z$5="",ISNUMBER(SEARCH(Chercher!$Z$5,$H697))),OR(Chercher!$Z$6="",ISNUMBER(SEARCH(Chercher!$Z$6,$H697)))),ROW(),"")))</f>
        <v/>
      </c>
      <c r="J697" t="s">
        <v>2501</v>
      </c>
    </row>
    <row r="698" spans="1:10" x14ac:dyDescent="0.25">
      <c r="A698" s="15" t="s">
        <v>2502</v>
      </c>
      <c r="B698" s="16" t="s">
        <v>40</v>
      </c>
      <c r="C698" s="17" t="s">
        <v>2503</v>
      </c>
      <c r="D698" s="17" t="s">
        <v>2483</v>
      </c>
      <c r="E698" s="17" t="s">
        <v>2438</v>
      </c>
      <c r="F698" s="16" t="s">
        <v>1</v>
      </c>
      <c r="G698" s="17" t="s">
        <v>1</v>
      </c>
      <c r="H698" t="s">
        <v>2504</v>
      </c>
      <c r="I698" t="str">
        <f>IF(Chercher!$Z$1="","",IF(Chercher!$Z$3,IF(LEFT($J698,LEN(Chercher!$Z$2))=Chercher!$Z$2,ROW(),""),IF(AND(ISNUMBER(SEARCH(Chercher!$Z$4,$H698)),OR(Chercher!$Z$5="",ISNUMBER(SEARCH(Chercher!$Z$5,$H698))),OR(Chercher!$Z$6="",ISNUMBER(SEARCH(Chercher!$Z$6,$H698)))),ROW(),"")))</f>
        <v/>
      </c>
      <c r="J698" t="s">
        <v>2505</v>
      </c>
    </row>
    <row r="699" spans="1:10" x14ac:dyDescent="0.25">
      <c r="A699" s="15" t="s">
        <v>2506</v>
      </c>
      <c r="B699" s="16" t="s">
        <v>51</v>
      </c>
      <c r="C699" s="17" t="s">
        <v>2507</v>
      </c>
      <c r="D699" s="17" t="s">
        <v>2483</v>
      </c>
      <c r="E699" s="17" t="s">
        <v>2438</v>
      </c>
      <c r="F699" s="16" t="s">
        <v>1</v>
      </c>
      <c r="G699" s="17" t="s">
        <v>1</v>
      </c>
      <c r="H699" t="s">
        <v>2508</v>
      </c>
      <c r="I699" t="str">
        <f>IF(Chercher!$Z$1="","",IF(Chercher!$Z$3,IF(LEFT($J699,LEN(Chercher!$Z$2))=Chercher!$Z$2,ROW(),""),IF(AND(ISNUMBER(SEARCH(Chercher!$Z$4,$H699)),OR(Chercher!$Z$5="",ISNUMBER(SEARCH(Chercher!$Z$5,$H699))),OR(Chercher!$Z$6="",ISNUMBER(SEARCH(Chercher!$Z$6,$H699)))),ROW(),"")))</f>
        <v/>
      </c>
      <c r="J699" t="s">
        <v>2509</v>
      </c>
    </row>
    <row r="700" spans="1:10" x14ac:dyDescent="0.25">
      <c r="A700" s="15" t="s">
        <v>2510</v>
      </c>
      <c r="B700" s="16" t="s">
        <v>51</v>
      </c>
      <c r="C700" s="17" t="s">
        <v>2511</v>
      </c>
      <c r="D700" s="17" t="s">
        <v>2483</v>
      </c>
      <c r="E700" s="17" t="s">
        <v>2438</v>
      </c>
      <c r="F700" s="16" t="s">
        <v>1</v>
      </c>
      <c r="G700" s="17" t="s">
        <v>1</v>
      </c>
      <c r="H700" t="s">
        <v>2512</v>
      </c>
      <c r="I700" t="str">
        <f>IF(Chercher!$Z$1="","",IF(Chercher!$Z$3,IF(LEFT($J700,LEN(Chercher!$Z$2))=Chercher!$Z$2,ROW(),""),IF(AND(ISNUMBER(SEARCH(Chercher!$Z$4,$H700)),OR(Chercher!$Z$5="",ISNUMBER(SEARCH(Chercher!$Z$5,$H700))),OR(Chercher!$Z$6="",ISNUMBER(SEARCH(Chercher!$Z$6,$H700)))),ROW(),"")))</f>
        <v/>
      </c>
      <c r="J700" t="s">
        <v>2513</v>
      </c>
    </row>
    <row r="701" spans="1:10" x14ac:dyDescent="0.25">
      <c r="A701" s="15" t="s">
        <v>2514</v>
      </c>
      <c r="B701" s="16" t="s">
        <v>40</v>
      </c>
      <c r="C701" s="17" t="s">
        <v>2515</v>
      </c>
      <c r="D701" s="17" t="s">
        <v>2483</v>
      </c>
      <c r="E701" s="17" t="s">
        <v>2438</v>
      </c>
      <c r="F701" s="16" t="s">
        <v>1</v>
      </c>
      <c r="G701" s="17" t="s">
        <v>1</v>
      </c>
      <c r="H701" t="s">
        <v>2516</v>
      </c>
      <c r="I701" t="str">
        <f>IF(Chercher!$Z$1="","",IF(Chercher!$Z$3,IF(LEFT($J701,LEN(Chercher!$Z$2))=Chercher!$Z$2,ROW(),""),IF(AND(ISNUMBER(SEARCH(Chercher!$Z$4,$H701)),OR(Chercher!$Z$5="",ISNUMBER(SEARCH(Chercher!$Z$5,$H701))),OR(Chercher!$Z$6="",ISNUMBER(SEARCH(Chercher!$Z$6,$H701)))),ROW(),"")))</f>
        <v/>
      </c>
      <c r="J701" t="s">
        <v>2517</v>
      </c>
    </row>
    <row r="702" spans="1:10" x14ac:dyDescent="0.25">
      <c r="A702" s="15" t="s">
        <v>2518</v>
      </c>
      <c r="B702" s="16" t="s">
        <v>51</v>
      </c>
      <c r="C702" s="17" t="s">
        <v>2519</v>
      </c>
      <c r="D702" s="17" t="s">
        <v>2520</v>
      </c>
      <c r="E702" s="17" t="s">
        <v>2438</v>
      </c>
      <c r="F702" s="16" t="s">
        <v>1</v>
      </c>
      <c r="G702" s="17" t="s">
        <v>1</v>
      </c>
      <c r="H702" t="s">
        <v>2519</v>
      </c>
      <c r="I702" t="str">
        <f>IF(Chercher!$Z$1="","",IF(Chercher!$Z$3,IF(LEFT($J702,LEN(Chercher!$Z$2))=Chercher!$Z$2,ROW(),""),IF(AND(ISNUMBER(SEARCH(Chercher!$Z$4,$H702)),OR(Chercher!$Z$5="",ISNUMBER(SEARCH(Chercher!$Z$5,$H702))),OR(Chercher!$Z$6="",ISNUMBER(SEARCH(Chercher!$Z$6,$H702)))),ROW(),"")))</f>
        <v/>
      </c>
      <c r="J702" t="s">
        <v>2521</v>
      </c>
    </row>
    <row r="703" spans="1:10" x14ac:dyDescent="0.25">
      <c r="A703" s="15" t="s">
        <v>2522</v>
      </c>
      <c r="B703" s="16" t="s">
        <v>40</v>
      </c>
      <c r="C703" s="17" t="s">
        <v>2523</v>
      </c>
      <c r="D703" s="17" t="s">
        <v>2520</v>
      </c>
      <c r="E703" s="17" t="s">
        <v>2438</v>
      </c>
      <c r="F703" s="16" t="s">
        <v>1</v>
      </c>
      <c r="G703" s="17" t="s">
        <v>1</v>
      </c>
      <c r="H703" t="s">
        <v>2524</v>
      </c>
      <c r="I703" t="str">
        <f>IF(Chercher!$Z$1="","",IF(Chercher!$Z$3,IF(LEFT($J703,LEN(Chercher!$Z$2))=Chercher!$Z$2,ROW(),""),IF(AND(ISNUMBER(SEARCH(Chercher!$Z$4,$H703)),OR(Chercher!$Z$5="",ISNUMBER(SEARCH(Chercher!$Z$5,$H703))),OR(Chercher!$Z$6="",ISNUMBER(SEARCH(Chercher!$Z$6,$H703)))),ROW(),"")))</f>
        <v/>
      </c>
      <c r="J703" t="s">
        <v>2525</v>
      </c>
    </row>
    <row r="704" spans="1:10" x14ac:dyDescent="0.25">
      <c r="A704" s="15" t="s">
        <v>2526</v>
      </c>
      <c r="B704" s="16" t="s">
        <v>51</v>
      </c>
      <c r="C704" s="17" t="s">
        <v>2527</v>
      </c>
      <c r="D704" s="17" t="s">
        <v>2520</v>
      </c>
      <c r="E704" s="17" t="s">
        <v>2438</v>
      </c>
      <c r="F704" s="16" t="s">
        <v>1</v>
      </c>
      <c r="G704" s="17" t="s">
        <v>1</v>
      </c>
      <c r="H704" t="s">
        <v>2527</v>
      </c>
      <c r="I704" t="str">
        <f>IF(Chercher!$Z$1="","",IF(Chercher!$Z$3,IF(LEFT($J704,LEN(Chercher!$Z$2))=Chercher!$Z$2,ROW(),""),IF(AND(ISNUMBER(SEARCH(Chercher!$Z$4,$H704)),OR(Chercher!$Z$5="",ISNUMBER(SEARCH(Chercher!$Z$5,$H704))),OR(Chercher!$Z$6="",ISNUMBER(SEARCH(Chercher!$Z$6,$H704)))),ROW(),"")))</f>
        <v/>
      </c>
      <c r="J704" t="s">
        <v>2528</v>
      </c>
    </row>
    <row r="705" spans="1:10" x14ac:dyDescent="0.25">
      <c r="A705" s="15" t="s">
        <v>2529</v>
      </c>
      <c r="B705" s="16" t="s">
        <v>40</v>
      </c>
      <c r="C705" s="17" t="s">
        <v>2530</v>
      </c>
      <c r="D705" s="17" t="s">
        <v>2520</v>
      </c>
      <c r="E705" s="17" t="s">
        <v>2438</v>
      </c>
      <c r="F705" s="16" t="s">
        <v>1</v>
      </c>
      <c r="G705" s="17" t="s">
        <v>1</v>
      </c>
      <c r="H705" t="s">
        <v>2531</v>
      </c>
      <c r="I705" t="str">
        <f>IF(Chercher!$Z$1="","",IF(Chercher!$Z$3,IF(LEFT($J705,LEN(Chercher!$Z$2))=Chercher!$Z$2,ROW(),""),IF(AND(ISNUMBER(SEARCH(Chercher!$Z$4,$H705)),OR(Chercher!$Z$5="",ISNUMBER(SEARCH(Chercher!$Z$5,$H705))),OR(Chercher!$Z$6="",ISNUMBER(SEARCH(Chercher!$Z$6,$H705)))),ROW(),"")))</f>
        <v/>
      </c>
      <c r="J705" t="s">
        <v>2532</v>
      </c>
    </row>
    <row r="706" spans="1:10" x14ac:dyDescent="0.25">
      <c r="A706" s="15" t="s">
        <v>2533</v>
      </c>
      <c r="B706" s="16" t="s">
        <v>51</v>
      </c>
      <c r="C706" s="17" t="s">
        <v>2534</v>
      </c>
      <c r="D706" s="17" t="s">
        <v>2520</v>
      </c>
      <c r="E706" s="17" t="s">
        <v>2438</v>
      </c>
      <c r="F706" s="16" t="s">
        <v>1</v>
      </c>
      <c r="G706" s="17" t="s">
        <v>1</v>
      </c>
      <c r="H706" t="s">
        <v>2534</v>
      </c>
      <c r="I706" t="str">
        <f>IF(Chercher!$Z$1="","",IF(Chercher!$Z$3,IF(LEFT($J706,LEN(Chercher!$Z$2))=Chercher!$Z$2,ROW(),""),IF(AND(ISNUMBER(SEARCH(Chercher!$Z$4,$H706)),OR(Chercher!$Z$5="",ISNUMBER(SEARCH(Chercher!$Z$5,$H706))),OR(Chercher!$Z$6="",ISNUMBER(SEARCH(Chercher!$Z$6,$H706)))),ROW(),"")))</f>
        <v/>
      </c>
      <c r="J706" t="s">
        <v>2535</v>
      </c>
    </row>
    <row r="707" spans="1:10" x14ac:dyDescent="0.25">
      <c r="A707" s="15" t="s">
        <v>2536</v>
      </c>
      <c r="B707" s="16" t="s">
        <v>40</v>
      </c>
      <c r="C707" s="17" t="s">
        <v>2537</v>
      </c>
      <c r="D707" s="17" t="s">
        <v>2520</v>
      </c>
      <c r="E707" s="17" t="s">
        <v>2438</v>
      </c>
      <c r="F707" s="16" t="s">
        <v>1</v>
      </c>
      <c r="G707" s="17" t="s">
        <v>1</v>
      </c>
      <c r="H707" t="s">
        <v>2538</v>
      </c>
      <c r="I707" t="str">
        <f>IF(Chercher!$Z$1="","",IF(Chercher!$Z$3,IF(LEFT($J707,LEN(Chercher!$Z$2))=Chercher!$Z$2,ROW(),""),IF(AND(ISNUMBER(SEARCH(Chercher!$Z$4,$H707)),OR(Chercher!$Z$5="",ISNUMBER(SEARCH(Chercher!$Z$5,$H707))),OR(Chercher!$Z$6="",ISNUMBER(SEARCH(Chercher!$Z$6,$H707)))),ROW(),"")))</f>
        <v/>
      </c>
      <c r="J707" t="s">
        <v>2539</v>
      </c>
    </row>
    <row r="708" spans="1:10" x14ac:dyDescent="0.25">
      <c r="A708" s="15" t="s">
        <v>2540</v>
      </c>
      <c r="B708" s="16" t="s">
        <v>51</v>
      </c>
      <c r="C708" s="17" t="s">
        <v>2541</v>
      </c>
      <c r="D708" s="17" t="s">
        <v>2542</v>
      </c>
      <c r="E708" s="17" t="s">
        <v>2438</v>
      </c>
      <c r="F708" s="16" t="s">
        <v>1</v>
      </c>
      <c r="G708" s="17" t="s">
        <v>1</v>
      </c>
      <c r="H708" t="s">
        <v>2543</v>
      </c>
      <c r="I708" t="str">
        <f>IF(Chercher!$Z$1="","",IF(Chercher!$Z$3,IF(LEFT($J708,LEN(Chercher!$Z$2))=Chercher!$Z$2,ROW(),""),IF(AND(ISNUMBER(SEARCH(Chercher!$Z$4,$H708)),OR(Chercher!$Z$5="",ISNUMBER(SEARCH(Chercher!$Z$5,$H708))),OR(Chercher!$Z$6="",ISNUMBER(SEARCH(Chercher!$Z$6,$H708)))),ROW(),"")))</f>
        <v/>
      </c>
      <c r="J708" t="s">
        <v>2544</v>
      </c>
    </row>
    <row r="709" spans="1:10" x14ac:dyDescent="0.25">
      <c r="A709" s="15" t="s">
        <v>2545</v>
      </c>
      <c r="B709" s="16" t="s">
        <v>51</v>
      </c>
      <c r="C709" s="17" t="s">
        <v>2546</v>
      </c>
      <c r="D709" s="17" t="s">
        <v>2542</v>
      </c>
      <c r="E709" s="17" t="s">
        <v>2438</v>
      </c>
      <c r="F709" s="16" t="s">
        <v>1</v>
      </c>
      <c r="G709" s="17" t="s">
        <v>1</v>
      </c>
      <c r="H709" t="s">
        <v>2547</v>
      </c>
      <c r="I709" t="str">
        <f>IF(Chercher!$Z$1="","",IF(Chercher!$Z$3,IF(LEFT($J709,LEN(Chercher!$Z$2))=Chercher!$Z$2,ROW(),""),IF(AND(ISNUMBER(SEARCH(Chercher!$Z$4,$H709)),OR(Chercher!$Z$5="",ISNUMBER(SEARCH(Chercher!$Z$5,$H709))),OR(Chercher!$Z$6="",ISNUMBER(SEARCH(Chercher!$Z$6,$H709)))),ROW(),"")))</f>
        <v/>
      </c>
      <c r="J709" t="s">
        <v>2548</v>
      </c>
    </row>
    <row r="710" spans="1:10" x14ac:dyDescent="0.25">
      <c r="A710" s="15" t="s">
        <v>2549</v>
      </c>
      <c r="B710" s="16" t="s">
        <v>40</v>
      </c>
      <c r="C710" s="17" t="s">
        <v>2550</v>
      </c>
      <c r="D710" s="17" t="s">
        <v>2542</v>
      </c>
      <c r="E710" s="17" t="s">
        <v>2438</v>
      </c>
      <c r="F710" s="16" t="s">
        <v>1</v>
      </c>
      <c r="G710" s="17" t="s">
        <v>1</v>
      </c>
      <c r="H710" t="s">
        <v>2551</v>
      </c>
      <c r="I710" t="str">
        <f>IF(Chercher!$Z$1="","",IF(Chercher!$Z$3,IF(LEFT($J710,LEN(Chercher!$Z$2))=Chercher!$Z$2,ROW(),""),IF(AND(ISNUMBER(SEARCH(Chercher!$Z$4,$H710)),OR(Chercher!$Z$5="",ISNUMBER(SEARCH(Chercher!$Z$5,$H710))),OR(Chercher!$Z$6="",ISNUMBER(SEARCH(Chercher!$Z$6,$H710)))),ROW(),"")))</f>
        <v/>
      </c>
      <c r="J710" t="s">
        <v>2552</v>
      </c>
    </row>
    <row r="711" spans="1:10" x14ac:dyDescent="0.25">
      <c r="A711" s="15" t="s">
        <v>2553</v>
      </c>
      <c r="B711" s="16" t="s">
        <v>51</v>
      </c>
      <c r="C711" s="17" t="s">
        <v>2554</v>
      </c>
      <c r="D711" s="17" t="s">
        <v>2542</v>
      </c>
      <c r="E711" s="17" t="s">
        <v>2438</v>
      </c>
      <c r="F711" s="16" t="s">
        <v>1</v>
      </c>
      <c r="G711" s="17" t="s">
        <v>1</v>
      </c>
      <c r="H711" t="s">
        <v>2555</v>
      </c>
      <c r="I711" t="str">
        <f>IF(Chercher!$Z$1="","",IF(Chercher!$Z$3,IF(LEFT($J711,LEN(Chercher!$Z$2))=Chercher!$Z$2,ROW(),""),IF(AND(ISNUMBER(SEARCH(Chercher!$Z$4,$H711)),OR(Chercher!$Z$5="",ISNUMBER(SEARCH(Chercher!$Z$5,$H711))),OR(Chercher!$Z$6="",ISNUMBER(SEARCH(Chercher!$Z$6,$H711)))),ROW(),"")))</f>
        <v/>
      </c>
      <c r="J711" t="s">
        <v>2556</v>
      </c>
    </row>
    <row r="712" spans="1:10" x14ac:dyDescent="0.25">
      <c r="A712" s="15" t="s">
        <v>2557</v>
      </c>
      <c r="B712" s="16" t="s">
        <v>51</v>
      </c>
      <c r="C712" s="17" t="s">
        <v>2558</v>
      </c>
      <c r="D712" s="17" t="s">
        <v>2559</v>
      </c>
      <c r="E712" s="17" t="s">
        <v>2438</v>
      </c>
      <c r="F712" s="16" t="s">
        <v>1</v>
      </c>
      <c r="G712" s="17" t="s">
        <v>1</v>
      </c>
      <c r="H712" t="s">
        <v>2560</v>
      </c>
      <c r="I712" t="str">
        <f>IF(Chercher!$Z$1="","",IF(Chercher!$Z$3,IF(LEFT($J712,LEN(Chercher!$Z$2))=Chercher!$Z$2,ROW(),""),IF(AND(ISNUMBER(SEARCH(Chercher!$Z$4,$H712)),OR(Chercher!$Z$5="",ISNUMBER(SEARCH(Chercher!$Z$5,$H712))),OR(Chercher!$Z$6="",ISNUMBER(SEARCH(Chercher!$Z$6,$H712)))),ROW(),"")))</f>
        <v/>
      </c>
      <c r="J712" t="s">
        <v>2561</v>
      </c>
    </row>
    <row r="713" spans="1:10" x14ac:dyDescent="0.25">
      <c r="A713" s="15" t="s">
        <v>2562</v>
      </c>
      <c r="B713" s="16" t="s">
        <v>40</v>
      </c>
      <c r="C713" s="17" t="s">
        <v>2563</v>
      </c>
      <c r="D713" s="17" t="s">
        <v>2559</v>
      </c>
      <c r="E713" s="17" t="s">
        <v>2438</v>
      </c>
      <c r="F713" s="16" t="s">
        <v>1</v>
      </c>
      <c r="G713" s="17" t="s">
        <v>1</v>
      </c>
      <c r="H713" t="s">
        <v>2564</v>
      </c>
      <c r="I713" t="str">
        <f>IF(Chercher!$Z$1="","",IF(Chercher!$Z$3,IF(LEFT($J713,LEN(Chercher!$Z$2))=Chercher!$Z$2,ROW(),""),IF(AND(ISNUMBER(SEARCH(Chercher!$Z$4,$H713)),OR(Chercher!$Z$5="",ISNUMBER(SEARCH(Chercher!$Z$5,$H713))),OR(Chercher!$Z$6="",ISNUMBER(SEARCH(Chercher!$Z$6,$H713)))),ROW(),"")))</f>
        <v/>
      </c>
      <c r="J713" t="s">
        <v>2565</v>
      </c>
    </row>
    <row r="714" spans="1:10" x14ac:dyDescent="0.25">
      <c r="A714" s="15" t="s">
        <v>2566</v>
      </c>
      <c r="B714" s="16" t="s">
        <v>51</v>
      </c>
      <c r="C714" s="17" t="s">
        <v>2567</v>
      </c>
      <c r="D714" s="17" t="s">
        <v>2568</v>
      </c>
      <c r="E714" s="17" t="s">
        <v>2438</v>
      </c>
      <c r="F714" s="16" t="s">
        <v>1</v>
      </c>
      <c r="G714" s="17" t="s">
        <v>1</v>
      </c>
      <c r="H714" t="s">
        <v>2569</v>
      </c>
      <c r="I714" t="str">
        <f>IF(Chercher!$Z$1="","",IF(Chercher!$Z$3,IF(LEFT($J714,LEN(Chercher!$Z$2))=Chercher!$Z$2,ROW(),""),IF(AND(ISNUMBER(SEARCH(Chercher!$Z$4,$H714)),OR(Chercher!$Z$5="",ISNUMBER(SEARCH(Chercher!$Z$5,$H714))),OR(Chercher!$Z$6="",ISNUMBER(SEARCH(Chercher!$Z$6,$H714)))),ROW(),"")))</f>
        <v/>
      </c>
      <c r="J714" t="s">
        <v>2570</v>
      </c>
    </row>
    <row r="715" spans="1:10" x14ac:dyDescent="0.25">
      <c r="A715" s="15" t="s">
        <v>2571</v>
      </c>
      <c r="B715" s="16" t="s">
        <v>51</v>
      </c>
      <c r="C715" s="17" t="s">
        <v>2572</v>
      </c>
      <c r="D715" s="17" t="s">
        <v>2568</v>
      </c>
      <c r="E715" s="17" t="s">
        <v>2438</v>
      </c>
      <c r="F715" s="16" t="s">
        <v>1</v>
      </c>
      <c r="G715" s="17" t="s">
        <v>1</v>
      </c>
      <c r="H715" t="s">
        <v>2573</v>
      </c>
      <c r="I715" t="str">
        <f>IF(Chercher!$Z$1="","",IF(Chercher!$Z$3,IF(LEFT($J715,LEN(Chercher!$Z$2))=Chercher!$Z$2,ROW(),""),IF(AND(ISNUMBER(SEARCH(Chercher!$Z$4,$H715)),OR(Chercher!$Z$5="",ISNUMBER(SEARCH(Chercher!$Z$5,$H715))),OR(Chercher!$Z$6="",ISNUMBER(SEARCH(Chercher!$Z$6,$H715)))),ROW(),"")))</f>
        <v/>
      </c>
      <c r="J715" t="s">
        <v>2574</v>
      </c>
    </row>
    <row r="716" spans="1:10" x14ac:dyDescent="0.25">
      <c r="A716" s="15" t="s">
        <v>2575</v>
      </c>
      <c r="B716" s="16" t="s">
        <v>51</v>
      </c>
      <c r="C716" s="17" t="s">
        <v>2576</v>
      </c>
      <c r="D716" s="17" t="s">
        <v>2568</v>
      </c>
      <c r="E716" s="17" t="s">
        <v>2438</v>
      </c>
      <c r="F716" s="16" t="s">
        <v>1</v>
      </c>
      <c r="G716" s="17" t="s">
        <v>1</v>
      </c>
      <c r="H716" t="s">
        <v>2577</v>
      </c>
      <c r="I716" t="str">
        <f>IF(Chercher!$Z$1="","",IF(Chercher!$Z$3,IF(LEFT($J716,LEN(Chercher!$Z$2))=Chercher!$Z$2,ROW(),""),IF(AND(ISNUMBER(SEARCH(Chercher!$Z$4,$H716)),OR(Chercher!$Z$5="",ISNUMBER(SEARCH(Chercher!$Z$5,$H716))),OR(Chercher!$Z$6="",ISNUMBER(SEARCH(Chercher!$Z$6,$H716)))),ROW(),"")))</f>
        <v/>
      </c>
      <c r="J716" t="s">
        <v>2578</v>
      </c>
    </row>
    <row r="717" spans="1:10" x14ac:dyDescent="0.25">
      <c r="A717" s="15" t="s">
        <v>2579</v>
      </c>
      <c r="B717" s="16" t="s">
        <v>40</v>
      </c>
      <c r="C717" s="17" t="s">
        <v>2580</v>
      </c>
      <c r="D717" s="17" t="s">
        <v>2568</v>
      </c>
      <c r="E717" s="17" t="s">
        <v>2438</v>
      </c>
      <c r="F717" s="16" t="s">
        <v>1</v>
      </c>
      <c r="G717" s="17" t="s">
        <v>1</v>
      </c>
      <c r="H717" t="s">
        <v>2581</v>
      </c>
      <c r="I717" t="str">
        <f>IF(Chercher!$Z$1="","",IF(Chercher!$Z$3,IF(LEFT($J717,LEN(Chercher!$Z$2))=Chercher!$Z$2,ROW(),""),IF(AND(ISNUMBER(SEARCH(Chercher!$Z$4,$H717)),OR(Chercher!$Z$5="",ISNUMBER(SEARCH(Chercher!$Z$5,$H717))),OR(Chercher!$Z$6="",ISNUMBER(SEARCH(Chercher!$Z$6,$H717)))),ROW(),"")))</f>
        <v/>
      </c>
      <c r="J717" t="s">
        <v>2582</v>
      </c>
    </row>
    <row r="718" spans="1:10" x14ac:dyDescent="0.25">
      <c r="A718" s="15" t="s">
        <v>2583</v>
      </c>
      <c r="B718" s="16" t="s">
        <v>40</v>
      </c>
      <c r="C718" s="17" t="s">
        <v>2584</v>
      </c>
      <c r="D718" s="17" t="s">
        <v>2585</v>
      </c>
      <c r="E718" s="17" t="s">
        <v>2586</v>
      </c>
      <c r="F718" s="16" t="s">
        <v>1</v>
      </c>
      <c r="G718" s="17" t="s">
        <v>1</v>
      </c>
      <c r="H718" t="s">
        <v>2584</v>
      </c>
      <c r="I718" t="str">
        <f>IF(Chercher!$Z$1="","",IF(Chercher!$Z$3,IF(LEFT($J718,LEN(Chercher!$Z$2))=Chercher!$Z$2,ROW(),""),IF(AND(ISNUMBER(SEARCH(Chercher!$Z$4,$H718)),OR(Chercher!$Z$5="",ISNUMBER(SEARCH(Chercher!$Z$5,$H718))),OR(Chercher!$Z$6="",ISNUMBER(SEARCH(Chercher!$Z$6,$H718)))),ROW(),"")))</f>
        <v/>
      </c>
      <c r="J718" t="s">
        <v>2587</v>
      </c>
    </row>
    <row r="719" spans="1:10" x14ac:dyDescent="0.25">
      <c r="A719" s="15" t="s">
        <v>2588</v>
      </c>
      <c r="B719" s="16" t="s">
        <v>40</v>
      </c>
      <c r="C719" s="17" t="s">
        <v>2589</v>
      </c>
      <c r="D719" s="17" t="s">
        <v>2585</v>
      </c>
      <c r="E719" s="17" t="s">
        <v>2586</v>
      </c>
      <c r="F719" s="16" t="s">
        <v>1</v>
      </c>
      <c r="G719" s="17" t="s">
        <v>1</v>
      </c>
      <c r="H719" t="s">
        <v>2590</v>
      </c>
      <c r="I719" t="str">
        <f>IF(Chercher!$Z$1="","",IF(Chercher!$Z$3,IF(LEFT($J719,LEN(Chercher!$Z$2))=Chercher!$Z$2,ROW(),""),IF(AND(ISNUMBER(SEARCH(Chercher!$Z$4,$H719)),OR(Chercher!$Z$5="",ISNUMBER(SEARCH(Chercher!$Z$5,$H719))),OR(Chercher!$Z$6="",ISNUMBER(SEARCH(Chercher!$Z$6,$H719)))),ROW(),"")))</f>
        <v/>
      </c>
      <c r="J719" t="s">
        <v>2591</v>
      </c>
    </row>
    <row r="720" spans="1:10" x14ac:dyDescent="0.25">
      <c r="A720" s="15" t="s">
        <v>2592</v>
      </c>
      <c r="B720" s="16" t="s">
        <v>51</v>
      </c>
      <c r="C720" s="17" t="s">
        <v>2593</v>
      </c>
      <c r="D720" s="17" t="s">
        <v>2585</v>
      </c>
      <c r="E720" s="17" t="s">
        <v>2586</v>
      </c>
      <c r="F720" s="16" t="s">
        <v>1</v>
      </c>
      <c r="G720" s="17" t="s">
        <v>1</v>
      </c>
      <c r="H720" t="s">
        <v>2594</v>
      </c>
      <c r="I720" t="str">
        <f>IF(Chercher!$Z$1="","",IF(Chercher!$Z$3,IF(LEFT($J720,LEN(Chercher!$Z$2))=Chercher!$Z$2,ROW(),""),IF(AND(ISNUMBER(SEARCH(Chercher!$Z$4,$H720)),OR(Chercher!$Z$5="",ISNUMBER(SEARCH(Chercher!$Z$5,$H720))),OR(Chercher!$Z$6="",ISNUMBER(SEARCH(Chercher!$Z$6,$H720)))),ROW(),"")))</f>
        <v/>
      </c>
      <c r="J720" t="s">
        <v>2595</v>
      </c>
    </row>
    <row r="721" spans="1:10" x14ac:dyDescent="0.25">
      <c r="A721" s="15" t="s">
        <v>2596</v>
      </c>
      <c r="B721" s="16" t="s">
        <v>40</v>
      </c>
      <c r="C721" s="17" t="s">
        <v>2597</v>
      </c>
      <c r="D721" s="17" t="s">
        <v>2585</v>
      </c>
      <c r="E721" s="17" t="s">
        <v>2586</v>
      </c>
      <c r="F721" s="16" t="s">
        <v>1</v>
      </c>
      <c r="G721" s="17" t="s">
        <v>1</v>
      </c>
      <c r="H721" t="s">
        <v>2598</v>
      </c>
      <c r="I721" t="str">
        <f>IF(Chercher!$Z$1="","",IF(Chercher!$Z$3,IF(LEFT($J721,LEN(Chercher!$Z$2))=Chercher!$Z$2,ROW(),""),IF(AND(ISNUMBER(SEARCH(Chercher!$Z$4,$H721)),OR(Chercher!$Z$5="",ISNUMBER(SEARCH(Chercher!$Z$5,$H721))),OR(Chercher!$Z$6="",ISNUMBER(SEARCH(Chercher!$Z$6,$H721)))),ROW(),"")))</f>
        <v/>
      </c>
      <c r="J721" t="s">
        <v>2599</v>
      </c>
    </row>
    <row r="722" spans="1:10" x14ac:dyDescent="0.25">
      <c r="A722" s="15" t="s">
        <v>2600</v>
      </c>
      <c r="B722" s="16" t="s">
        <v>51</v>
      </c>
      <c r="C722" s="17" t="s">
        <v>2601</v>
      </c>
      <c r="D722" s="17" t="s">
        <v>2585</v>
      </c>
      <c r="E722" s="17" t="s">
        <v>2586</v>
      </c>
      <c r="F722" s="16" t="s">
        <v>1</v>
      </c>
      <c r="G722" s="17" t="s">
        <v>1</v>
      </c>
      <c r="H722" t="s">
        <v>2602</v>
      </c>
      <c r="I722" t="str">
        <f>IF(Chercher!$Z$1="","",IF(Chercher!$Z$3,IF(LEFT($J722,LEN(Chercher!$Z$2))=Chercher!$Z$2,ROW(),""),IF(AND(ISNUMBER(SEARCH(Chercher!$Z$4,$H722)),OR(Chercher!$Z$5="",ISNUMBER(SEARCH(Chercher!$Z$5,$H722))),OR(Chercher!$Z$6="",ISNUMBER(SEARCH(Chercher!$Z$6,$H722)))),ROW(),"")))</f>
        <v/>
      </c>
      <c r="J722" t="s">
        <v>2603</v>
      </c>
    </row>
    <row r="723" spans="1:10" x14ac:dyDescent="0.25">
      <c r="A723" s="15" t="s">
        <v>2604</v>
      </c>
      <c r="B723" s="16" t="s">
        <v>40</v>
      </c>
      <c r="C723" s="17" t="s">
        <v>2605</v>
      </c>
      <c r="D723" s="17" t="s">
        <v>2585</v>
      </c>
      <c r="E723" s="17" t="s">
        <v>2586</v>
      </c>
      <c r="F723" s="16" t="s">
        <v>1</v>
      </c>
      <c r="G723" s="17" t="s">
        <v>1</v>
      </c>
      <c r="H723" t="s">
        <v>2606</v>
      </c>
      <c r="I723" t="str">
        <f>IF(Chercher!$Z$1="","",IF(Chercher!$Z$3,IF(LEFT($J723,LEN(Chercher!$Z$2))=Chercher!$Z$2,ROW(),""),IF(AND(ISNUMBER(SEARCH(Chercher!$Z$4,$H723)),OR(Chercher!$Z$5="",ISNUMBER(SEARCH(Chercher!$Z$5,$H723))),OR(Chercher!$Z$6="",ISNUMBER(SEARCH(Chercher!$Z$6,$H723)))),ROW(),"")))</f>
        <v/>
      </c>
      <c r="J723" t="s">
        <v>2607</v>
      </c>
    </row>
    <row r="724" spans="1:10" x14ac:dyDescent="0.25">
      <c r="A724" s="15" t="s">
        <v>2608</v>
      </c>
      <c r="B724" s="16" t="s">
        <v>51</v>
      </c>
      <c r="C724" s="17" t="s">
        <v>2609</v>
      </c>
      <c r="D724" s="17" t="s">
        <v>2585</v>
      </c>
      <c r="E724" s="17" t="s">
        <v>2586</v>
      </c>
      <c r="F724" s="16" t="s">
        <v>1</v>
      </c>
      <c r="G724" s="17" t="s">
        <v>1</v>
      </c>
      <c r="H724" t="s">
        <v>2610</v>
      </c>
      <c r="I724" t="str">
        <f>IF(Chercher!$Z$1="","",IF(Chercher!$Z$3,IF(LEFT($J724,LEN(Chercher!$Z$2))=Chercher!$Z$2,ROW(),""),IF(AND(ISNUMBER(SEARCH(Chercher!$Z$4,$H724)),OR(Chercher!$Z$5="",ISNUMBER(SEARCH(Chercher!$Z$5,$H724))),OR(Chercher!$Z$6="",ISNUMBER(SEARCH(Chercher!$Z$6,$H724)))),ROW(),"")))</f>
        <v/>
      </c>
      <c r="J724" t="s">
        <v>2611</v>
      </c>
    </row>
    <row r="725" spans="1:10" x14ac:dyDescent="0.25">
      <c r="A725" s="15" t="s">
        <v>2612</v>
      </c>
      <c r="B725" s="16" t="s">
        <v>40</v>
      </c>
      <c r="C725" s="17" t="s">
        <v>2613</v>
      </c>
      <c r="D725" s="17" t="s">
        <v>2585</v>
      </c>
      <c r="E725" s="17" t="s">
        <v>2586</v>
      </c>
      <c r="F725" s="16" t="s">
        <v>1</v>
      </c>
      <c r="G725" s="17" t="s">
        <v>1</v>
      </c>
      <c r="H725" t="s">
        <v>2614</v>
      </c>
      <c r="I725" t="str">
        <f>IF(Chercher!$Z$1="","",IF(Chercher!$Z$3,IF(LEFT($J725,LEN(Chercher!$Z$2))=Chercher!$Z$2,ROW(),""),IF(AND(ISNUMBER(SEARCH(Chercher!$Z$4,$H725)),OR(Chercher!$Z$5="",ISNUMBER(SEARCH(Chercher!$Z$5,$H725))),OR(Chercher!$Z$6="",ISNUMBER(SEARCH(Chercher!$Z$6,$H725)))),ROW(),"")))</f>
        <v/>
      </c>
      <c r="J725" t="s">
        <v>2615</v>
      </c>
    </row>
    <row r="726" spans="1:10" x14ac:dyDescent="0.25">
      <c r="A726" s="15" t="s">
        <v>2616</v>
      </c>
      <c r="B726" s="16" t="s">
        <v>51</v>
      </c>
      <c r="C726" s="17" t="s">
        <v>2617</v>
      </c>
      <c r="D726" s="17" t="s">
        <v>2585</v>
      </c>
      <c r="E726" s="17" t="s">
        <v>2586</v>
      </c>
      <c r="F726" s="16" t="s">
        <v>1</v>
      </c>
      <c r="G726" s="17" t="s">
        <v>1</v>
      </c>
      <c r="H726" t="s">
        <v>2618</v>
      </c>
      <c r="I726" t="str">
        <f>IF(Chercher!$Z$1="","",IF(Chercher!$Z$3,IF(LEFT($J726,LEN(Chercher!$Z$2))=Chercher!$Z$2,ROW(),""),IF(AND(ISNUMBER(SEARCH(Chercher!$Z$4,$H726)),OR(Chercher!$Z$5="",ISNUMBER(SEARCH(Chercher!$Z$5,$H726))),OR(Chercher!$Z$6="",ISNUMBER(SEARCH(Chercher!$Z$6,$H726)))),ROW(),"")))</f>
        <v/>
      </c>
      <c r="J726" t="s">
        <v>2619</v>
      </c>
    </row>
    <row r="727" spans="1:10" x14ac:dyDescent="0.25">
      <c r="A727" s="15" t="s">
        <v>2620</v>
      </c>
      <c r="B727" s="16" t="s">
        <v>40</v>
      </c>
      <c r="C727" s="17" t="s">
        <v>2621</v>
      </c>
      <c r="D727" s="17" t="s">
        <v>2622</v>
      </c>
      <c r="E727" s="17" t="s">
        <v>2586</v>
      </c>
      <c r="F727" s="16" t="s">
        <v>1</v>
      </c>
      <c r="G727" s="17" t="s">
        <v>1</v>
      </c>
      <c r="H727" t="s">
        <v>2621</v>
      </c>
      <c r="I727" t="str">
        <f>IF(Chercher!$Z$1="","",IF(Chercher!$Z$3,IF(LEFT($J727,LEN(Chercher!$Z$2))=Chercher!$Z$2,ROW(),""),IF(AND(ISNUMBER(SEARCH(Chercher!$Z$4,$H727)),OR(Chercher!$Z$5="",ISNUMBER(SEARCH(Chercher!$Z$5,$H727))),OR(Chercher!$Z$6="",ISNUMBER(SEARCH(Chercher!$Z$6,$H727)))),ROW(),"")))</f>
        <v/>
      </c>
      <c r="J727" t="s">
        <v>2623</v>
      </c>
    </row>
    <row r="728" spans="1:10" x14ac:dyDescent="0.25">
      <c r="A728" s="15" t="s">
        <v>2624</v>
      </c>
      <c r="B728" s="16" t="s">
        <v>51</v>
      </c>
      <c r="C728" s="17" t="s">
        <v>2593</v>
      </c>
      <c r="D728" s="17" t="s">
        <v>2622</v>
      </c>
      <c r="E728" s="17" t="s">
        <v>2586</v>
      </c>
      <c r="F728" s="16" t="s">
        <v>1</v>
      </c>
      <c r="G728" s="17" t="s">
        <v>1</v>
      </c>
      <c r="H728" t="s">
        <v>2594</v>
      </c>
      <c r="I728" t="str">
        <f>IF(Chercher!$Z$1="","",IF(Chercher!$Z$3,IF(LEFT($J728,LEN(Chercher!$Z$2))=Chercher!$Z$2,ROW(),""),IF(AND(ISNUMBER(SEARCH(Chercher!$Z$4,$H728)),OR(Chercher!$Z$5="",ISNUMBER(SEARCH(Chercher!$Z$5,$H728))),OR(Chercher!$Z$6="",ISNUMBER(SEARCH(Chercher!$Z$6,$H728)))),ROW(),"")))</f>
        <v/>
      </c>
      <c r="J728" t="s">
        <v>2625</v>
      </c>
    </row>
    <row r="729" spans="1:10" x14ac:dyDescent="0.25">
      <c r="A729" s="15" t="s">
        <v>2626</v>
      </c>
      <c r="B729" s="16" t="s">
        <v>40</v>
      </c>
      <c r="C729" s="17" t="s">
        <v>2627</v>
      </c>
      <c r="D729" s="17" t="s">
        <v>2622</v>
      </c>
      <c r="E729" s="17" t="s">
        <v>2586</v>
      </c>
      <c r="F729" s="16" t="s">
        <v>1</v>
      </c>
      <c r="G729" s="17" t="s">
        <v>1</v>
      </c>
      <c r="H729" t="s">
        <v>2628</v>
      </c>
      <c r="I729" t="str">
        <f>IF(Chercher!$Z$1="","",IF(Chercher!$Z$3,IF(LEFT($J729,LEN(Chercher!$Z$2))=Chercher!$Z$2,ROW(),""),IF(AND(ISNUMBER(SEARCH(Chercher!$Z$4,$H729)),OR(Chercher!$Z$5="",ISNUMBER(SEARCH(Chercher!$Z$5,$H729))),OR(Chercher!$Z$6="",ISNUMBER(SEARCH(Chercher!$Z$6,$H729)))),ROW(),"")))</f>
        <v/>
      </c>
      <c r="J729" t="s">
        <v>2629</v>
      </c>
    </row>
    <row r="730" spans="1:10" x14ac:dyDescent="0.25">
      <c r="A730" s="15" t="s">
        <v>2630</v>
      </c>
      <c r="B730" s="16" t="s">
        <v>51</v>
      </c>
      <c r="C730" s="17" t="s">
        <v>2601</v>
      </c>
      <c r="D730" s="17" t="s">
        <v>2622</v>
      </c>
      <c r="E730" s="17" t="s">
        <v>2586</v>
      </c>
      <c r="F730" s="16" t="s">
        <v>1</v>
      </c>
      <c r="G730" s="17" t="s">
        <v>1</v>
      </c>
      <c r="H730" t="s">
        <v>2602</v>
      </c>
      <c r="I730" t="str">
        <f>IF(Chercher!$Z$1="","",IF(Chercher!$Z$3,IF(LEFT($J730,LEN(Chercher!$Z$2))=Chercher!$Z$2,ROW(),""),IF(AND(ISNUMBER(SEARCH(Chercher!$Z$4,$H730)),OR(Chercher!$Z$5="",ISNUMBER(SEARCH(Chercher!$Z$5,$H730))),OR(Chercher!$Z$6="",ISNUMBER(SEARCH(Chercher!$Z$6,$H730)))),ROW(),"")))</f>
        <v/>
      </c>
      <c r="J730" t="s">
        <v>2631</v>
      </c>
    </row>
    <row r="731" spans="1:10" x14ac:dyDescent="0.25">
      <c r="A731" s="15" t="s">
        <v>2632</v>
      </c>
      <c r="B731" s="16" t="s">
        <v>40</v>
      </c>
      <c r="C731" s="17" t="s">
        <v>2633</v>
      </c>
      <c r="D731" s="17" t="s">
        <v>2622</v>
      </c>
      <c r="E731" s="17" t="s">
        <v>2586</v>
      </c>
      <c r="F731" s="16" t="s">
        <v>1</v>
      </c>
      <c r="G731" s="17" t="s">
        <v>1</v>
      </c>
      <c r="H731" t="s">
        <v>2634</v>
      </c>
      <c r="I731" t="str">
        <f>IF(Chercher!$Z$1="","",IF(Chercher!$Z$3,IF(LEFT($J731,LEN(Chercher!$Z$2))=Chercher!$Z$2,ROW(),""),IF(AND(ISNUMBER(SEARCH(Chercher!$Z$4,$H731)),OR(Chercher!$Z$5="",ISNUMBER(SEARCH(Chercher!$Z$5,$H731))),OR(Chercher!$Z$6="",ISNUMBER(SEARCH(Chercher!$Z$6,$H731)))),ROW(),"")))</f>
        <v/>
      </c>
      <c r="J731" t="s">
        <v>2635</v>
      </c>
    </row>
    <row r="732" spans="1:10" x14ac:dyDescent="0.25">
      <c r="A732" s="15" t="s">
        <v>2636</v>
      </c>
      <c r="B732" s="16" t="s">
        <v>51</v>
      </c>
      <c r="C732" s="17" t="s">
        <v>2609</v>
      </c>
      <c r="D732" s="17" t="s">
        <v>2622</v>
      </c>
      <c r="E732" s="17" t="s">
        <v>2586</v>
      </c>
      <c r="F732" s="16" t="s">
        <v>1</v>
      </c>
      <c r="G732" s="17" t="s">
        <v>1</v>
      </c>
      <c r="H732" t="s">
        <v>2610</v>
      </c>
      <c r="I732" t="str">
        <f>IF(Chercher!$Z$1="","",IF(Chercher!$Z$3,IF(LEFT($J732,LEN(Chercher!$Z$2))=Chercher!$Z$2,ROW(),""),IF(AND(ISNUMBER(SEARCH(Chercher!$Z$4,$H732)),OR(Chercher!$Z$5="",ISNUMBER(SEARCH(Chercher!$Z$5,$H732))),OR(Chercher!$Z$6="",ISNUMBER(SEARCH(Chercher!$Z$6,$H732)))),ROW(),"")))</f>
        <v/>
      </c>
      <c r="J732" t="s">
        <v>2637</v>
      </c>
    </row>
    <row r="733" spans="1:10" x14ac:dyDescent="0.25">
      <c r="A733" s="15" t="s">
        <v>2638</v>
      </c>
      <c r="B733" s="16" t="s">
        <v>40</v>
      </c>
      <c r="C733" s="17" t="s">
        <v>2639</v>
      </c>
      <c r="D733" s="17" t="s">
        <v>2622</v>
      </c>
      <c r="E733" s="17" t="s">
        <v>2586</v>
      </c>
      <c r="F733" s="16" t="s">
        <v>1</v>
      </c>
      <c r="G733" s="17" t="s">
        <v>1</v>
      </c>
      <c r="H733" t="s">
        <v>2640</v>
      </c>
      <c r="I733" t="str">
        <f>IF(Chercher!$Z$1="","",IF(Chercher!$Z$3,IF(LEFT($J733,LEN(Chercher!$Z$2))=Chercher!$Z$2,ROW(),""),IF(AND(ISNUMBER(SEARCH(Chercher!$Z$4,$H733)),OR(Chercher!$Z$5="",ISNUMBER(SEARCH(Chercher!$Z$5,$H733))),OR(Chercher!$Z$6="",ISNUMBER(SEARCH(Chercher!$Z$6,$H733)))),ROW(),"")))</f>
        <v/>
      </c>
      <c r="J733" t="s">
        <v>2641</v>
      </c>
    </row>
    <row r="734" spans="1:10" x14ac:dyDescent="0.25">
      <c r="A734" s="15" t="s">
        <v>2642</v>
      </c>
      <c r="B734" s="16" t="s">
        <v>40</v>
      </c>
      <c r="C734" s="17" t="s">
        <v>2643</v>
      </c>
      <c r="D734" s="17" t="s">
        <v>2644</v>
      </c>
      <c r="E734" s="17" t="s">
        <v>2645</v>
      </c>
      <c r="F734" s="16" t="s">
        <v>1</v>
      </c>
      <c r="G734" s="17" t="s">
        <v>1</v>
      </c>
      <c r="H734" t="s">
        <v>2646</v>
      </c>
      <c r="I734" t="str">
        <f>IF(Chercher!$Z$1="","",IF(Chercher!$Z$3,IF(LEFT($J734,LEN(Chercher!$Z$2))=Chercher!$Z$2,ROW(),""),IF(AND(ISNUMBER(SEARCH(Chercher!$Z$4,$H734)),OR(Chercher!$Z$5="",ISNUMBER(SEARCH(Chercher!$Z$5,$H734))),OR(Chercher!$Z$6="",ISNUMBER(SEARCH(Chercher!$Z$6,$H734)))),ROW(),"")))</f>
        <v/>
      </c>
      <c r="J734" t="s">
        <v>2647</v>
      </c>
    </row>
    <row r="735" spans="1:10" x14ac:dyDescent="0.25">
      <c r="A735" s="15" t="s">
        <v>2648</v>
      </c>
      <c r="B735" s="16" t="s">
        <v>51</v>
      </c>
      <c r="C735" s="17" t="s">
        <v>2649</v>
      </c>
      <c r="D735" s="17" t="s">
        <v>2644</v>
      </c>
      <c r="E735" s="17" t="s">
        <v>2645</v>
      </c>
      <c r="F735" s="16" t="s">
        <v>1</v>
      </c>
      <c r="G735" s="17" t="s">
        <v>1</v>
      </c>
      <c r="H735" t="s">
        <v>2650</v>
      </c>
      <c r="I735" t="str">
        <f>IF(Chercher!$Z$1="","",IF(Chercher!$Z$3,IF(LEFT($J735,LEN(Chercher!$Z$2))=Chercher!$Z$2,ROW(),""),IF(AND(ISNUMBER(SEARCH(Chercher!$Z$4,$H735)),OR(Chercher!$Z$5="",ISNUMBER(SEARCH(Chercher!$Z$5,$H735))),OR(Chercher!$Z$6="",ISNUMBER(SEARCH(Chercher!$Z$6,$H735)))),ROW(),"")))</f>
        <v/>
      </c>
      <c r="J735" t="s">
        <v>2651</v>
      </c>
    </row>
    <row r="736" spans="1:10" x14ac:dyDescent="0.25">
      <c r="A736" s="15" t="s">
        <v>2652</v>
      </c>
      <c r="B736" s="16" t="s">
        <v>51</v>
      </c>
      <c r="C736" s="17" t="s">
        <v>2653</v>
      </c>
      <c r="D736" s="17" t="s">
        <v>2644</v>
      </c>
      <c r="E736" s="17" t="s">
        <v>2645</v>
      </c>
      <c r="F736" s="16" t="s">
        <v>1</v>
      </c>
      <c r="G736" s="17" t="s">
        <v>1</v>
      </c>
      <c r="H736" t="s">
        <v>2654</v>
      </c>
      <c r="I736" t="str">
        <f>IF(Chercher!$Z$1="","",IF(Chercher!$Z$3,IF(LEFT($J736,LEN(Chercher!$Z$2))=Chercher!$Z$2,ROW(),""),IF(AND(ISNUMBER(SEARCH(Chercher!$Z$4,$H736)),OR(Chercher!$Z$5="",ISNUMBER(SEARCH(Chercher!$Z$5,$H736))),OR(Chercher!$Z$6="",ISNUMBER(SEARCH(Chercher!$Z$6,$H736)))),ROW(),"")))</f>
        <v/>
      </c>
      <c r="J736" t="s">
        <v>2655</v>
      </c>
    </row>
    <row r="737" spans="1:10" x14ac:dyDescent="0.25">
      <c r="A737" s="15" t="s">
        <v>2656</v>
      </c>
      <c r="B737" s="16" t="s">
        <v>51</v>
      </c>
      <c r="C737" s="17" t="s">
        <v>1276</v>
      </c>
      <c r="D737" s="17" t="s">
        <v>2644</v>
      </c>
      <c r="E737" s="17" t="s">
        <v>2645</v>
      </c>
      <c r="F737" s="16" t="s">
        <v>1</v>
      </c>
      <c r="G737" s="17" t="s">
        <v>1</v>
      </c>
      <c r="H737" t="s">
        <v>1277</v>
      </c>
      <c r="I737" t="str">
        <f>IF(Chercher!$Z$1="","",IF(Chercher!$Z$3,IF(LEFT($J737,LEN(Chercher!$Z$2))=Chercher!$Z$2,ROW(),""),IF(AND(ISNUMBER(SEARCH(Chercher!$Z$4,$H737)),OR(Chercher!$Z$5="",ISNUMBER(SEARCH(Chercher!$Z$5,$H737))),OR(Chercher!$Z$6="",ISNUMBER(SEARCH(Chercher!$Z$6,$H737)))),ROW(),"")))</f>
        <v/>
      </c>
      <c r="J737" t="s">
        <v>2657</v>
      </c>
    </row>
    <row r="738" spans="1:10" x14ac:dyDescent="0.25">
      <c r="A738" s="15" t="s">
        <v>2658</v>
      </c>
      <c r="B738" s="16" t="s">
        <v>51</v>
      </c>
      <c r="C738" s="17" t="s">
        <v>2659</v>
      </c>
      <c r="D738" s="17" t="s">
        <v>2644</v>
      </c>
      <c r="E738" s="17" t="s">
        <v>2645</v>
      </c>
      <c r="F738" s="16" t="s">
        <v>1</v>
      </c>
      <c r="G738" s="17" t="s">
        <v>1</v>
      </c>
      <c r="H738" t="s">
        <v>2660</v>
      </c>
      <c r="I738" t="str">
        <f>IF(Chercher!$Z$1="","",IF(Chercher!$Z$3,IF(LEFT($J738,LEN(Chercher!$Z$2))=Chercher!$Z$2,ROW(),""),IF(AND(ISNUMBER(SEARCH(Chercher!$Z$4,$H738)),OR(Chercher!$Z$5="",ISNUMBER(SEARCH(Chercher!$Z$5,$H738))),OR(Chercher!$Z$6="",ISNUMBER(SEARCH(Chercher!$Z$6,$H738)))),ROW(),"")))</f>
        <v/>
      </c>
      <c r="J738" t="s">
        <v>2661</v>
      </c>
    </row>
    <row r="739" spans="1:10" x14ac:dyDescent="0.25">
      <c r="A739" s="15" t="s">
        <v>2662</v>
      </c>
      <c r="B739" s="16" t="s">
        <v>51</v>
      </c>
      <c r="C739" s="17" t="s">
        <v>2663</v>
      </c>
      <c r="D739" s="17" t="s">
        <v>2644</v>
      </c>
      <c r="E739" s="17" t="s">
        <v>2645</v>
      </c>
      <c r="F739" s="16" t="s">
        <v>1</v>
      </c>
      <c r="G739" s="17" t="s">
        <v>1</v>
      </c>
      <c r="H739" t="s">
        <v>2664</v>
      </c>
      <c r="I739" t="str">
        <f>IF(Chercher!$Z$1="","",IF(Chercher!$Z$3,IF(LEFT($J739,LEN(Chercher!$Z$2))=Chercher!$Z$2,ROW(),""),IF(AND(ISNUMBER(SEARCH(Chercher!$Z$4,$H739)),OR(Chercher!$Z$5="",ISNUMBER(SEARCH(Chercher!$Z$5,$H739))),OR(Chercher!$Z$6="",ISNUMBER(SEARCH(Chercher!$Z$6,$H739)))),ROW(),"")))</f>
        <v/>
      </c>
      <c r="J739" t="s">
        <v>2665</v>
      </c>
    </row>
    <row r="740" spans="1:10" x14ac:dyDescent="0.25">
      <c r="A740" s="15" t="s">
        <v>2666</v>
      </c>
      <c r="B740" s="16" t="s">
        <v>40</v>
      </c>
      <c r="C740" s="17" t="s">
        <v>2667</v>
      </c>
      <c r="D740" s="17" t="s">
        <v>2644</v>
      </c>
      <c r="E740" s="17" t="s">
        <v>2645</v>
      </c>
      <c r="F740" s="16" t="s">
        <v>1</v>
      </c>
      <c r="G740" s="17" t="s">
        <v>1</v>
      </c>
      <c r="H740" t="s">
        <v>2668</v>
      </c>
      <c r="I740" t="str">
        <f>IF(Chercher!$Z$1="","",IF(Chercher!$Z$3,IF(LEFT($J740,LEN(Chercher!$Z$2))=Chercher!$Z$2,ROW(),""),IF(AND(ISNUMBER(SEARCH(Chercher!$Z$4,$H740)),OR(Chercher!$Z$5="",ISNUMBER(SEARCH(Chercher!$Z$5,$H740))),OR(Chercher!$Z$6="",ISNUMBER(SEARCH(Chercher!$Z$6,$H740)))),ROW(),"")))</f>
        <v/>
      </c>
      <c r="J740" t="s">
        <v>2669</v>
      </c>
    </row>
    <row r="741" spans="1:10" x14ac:dyDescent="0.25">
      <c r="A741" s="15" t="s">
        <v>2670</v>
      </c>
      <c r="B741" s="16" t="s">
        <v>51</v>
      </c>
      <c r="C741" s="17" t="s">
        <v>2671</v>
      </c>
      <c r="D741" s="17" t="s">
        <v>2644</v>
      </c>
      <c r="E741" s="17" t="s">
        <v>2645</v>
      </c>
      <c r="F741" s="16" t="s">
        <v>1</v>
      </c>
      <c r="G741" s="17" t="s">
        <v>1</v>
      </c>
      <c r="H741" t="s">
        <v>2671</v>
      </c>
      <c r="I741" t="str">
        <f>IF(Chercher!$Z$1="","",IF(Chercher!$Z$3,IF(LEFT($J741,LEN(Chercher!$Z$2))=Chercher!$Z$2,ROW(),""),IF(AND(ISNUMBER(SEARCH(Chercher!$Z$4,$H741)),OR(Chercher!$Z$5="",ISNUMBER(SEARCH(Chercher!$Z$5,$H741))),OR(Chercher!$Z$6="",ISNUMBER(SEARCH(Chercher!$Z$6,$H741)))),ROW(),"")))</f>
        <v/>
      </c>
      <c r="J741" t="s">
        <v>2672</v>
      </c>
    </row>
    <row r="742" spans="1:10" x14ac:dyDescent="0.25">
      <c r="A742" s="15" t="s">
        <v>2673</v>
      </c>
      <c r="B742" s="16" t="s">
        <v>40</v>
      </c>
      <c r="C742" s="17" t="s">
        <v>2674</v>
      </c>
      <c r="D742" s="17" t="s">
        <v>2644</v>
      </c>
      <c r="E742" s="17" t="s">
        <v>2645</v>
      </c>
      <c r="F742" s="16" t="s">
        <v>1</v>
      </c>
      <c r="G742" s="17" t="s">
        <v>1</v>
      </c>
      <c r="H742" t="s">
        <v>2675</v>
      </c>
      <c r="I742" t="str">
        <f>IF(Chercher!$Z$1="","",IF(Chercher!$Z$3,IF(LEFT($J742,LEN(Chercher!$Z$2))=Chercher!$Z$2,ROW(),""),IF(AND(ISNUMBER(SEARCH(Chercher!$Z$4,$H742)),OR(Chercher!$Z$5="",ISNUMBER(SEARCH(Chercher!$Z$5,$H742))),OR(Chercher!$Z$6="",ISNUMBER(SEARCH(Chercher!$Z$6,$H742)))),ROW(),"")))</f>
        <v/>
      </c>
      <c r="J742" t="s">
        <v>2676</v>
      </c>
    </row>
    <row r="743" spans="1:10" x14ac:dyDescent="0.25">
      <c r="A743" s="15" t="s">
        <v>2677</v>
      </c>
      <c r="B743" s="16" t="s">
        <v>51</v>
      </c>
      <c r="C743" s="17" t="s">
        <v>2678</v>
      </c>
      <c r="D743" s="17" t="s">
        <v>2644</v>
      </c>
      <c r="E743" s="17" t="s">
        <v>2645</v>
      </c>
      <c r="F743" s="16" t="s">
        <v>1</v>
      </c>
      <c r="G743" s="17" t="s">
        <v>1</v>
      </c>
      <c r="H743" t="s">
        <v>2679</v>
      </c>
      <c r="I743" t="str">
        <f>IF(Chercher!$Z$1="","",IF(Chercher!$Z$3,IF(LEFT($J743,LEN(Chercher!$Z$2))=Chercher!$Z$2,ROW(),""),IF(AND(ISNUMBER(SEARCH(Chercher!$Z$4,$H743)),OR(Chercher!$Z$5="",ISNUMBER(SEARCH(Chercher!$Z$5,$H743))),OR(Chercher!$Z$6="",ISNUMBER(SEARCH(Chercher!$Z$6,$H743)))),ROW(),"")))</f>
        <v/>
      </c>
      <c r="J743" t="s">
        <v>2680</v>
      </c>
    </row>
    <row r="744" spans="1:10" x14ac:dyDescent="0.25">
      <c r="A744" s="15" t="s">
        <v>2681</v>
      </c>
      <c r="B744" s="16" t="s">
        <v>40</v>
      </c>
      <c r="C744" s="17" t="s">
        <v>2682</v>
      </c>
      <c r="D744" s="17" t="s">
        <v>2644</v>
      </c>
      <c r="E744" s="17" t="s">
        <v>2645</v>
      </c>
      <c r="F744" s="16" t="s">
        <v>1</v>
      </c>
      <c r="G744" s="17" t="s">
        <v>1</v>
      </c>
      <c r="H744" t="s">
        <v>2683</v>
      </c>
      <c r="I744" t="str">
        <f>IF(Chercher!$Z$1="","",IF(Chercher!$Z$3,IF(LEFT($J744,LEN(Chercher!$Z$2))=Chercher!$Z$2,ROW(),""),IF(AND(ISNUMBER(SEARCH(Chercher!$Z$4,$H744)),OR(Chercher!$Z$5="",ISNUMBER(SEARCH(Chercher!$Z$5,$H744))),OR(Chercher!$Z$6="",ISNUMBER(SEARCH(Chercher!$Z$6,$H744)))),ROW(),"")))</f>
        <v/>
      </c>
      <c r="J744" t="s">
        <v>2684</v>
      </c>
    </row>
    <row r="745" spans="1:10" x14ac:dyDescent="0.25">
      <c r="A745" s="15" t="s">
        <v>2685</v>
      </c>
      <c r="B745" s="16" t="s">
        <v>51</v>
      </c>
      <c r="C745" s="17" t="s">
        <v>2686</v>
      </c>
      <c r="D745" s="17" t="s">
        <v>2644</v>
      </c>
      <c r="E745" s="17" t="s">
        <v>2645</v>
      </c>
      <c r="F745" s="16" t="s">
        <v>1</v>
      </c>
      <c r="G745" s="17" t="s">
        <v>1</v>
      </c>
      <c r="H745" t="s">
        <v>2687</v>
      </c>
      <c r="I745" t="str">
        <f>IF(Chercher!$Z$1="","",IF(Chercher!$Z$3,IF(LEFT($J745,LEN(Chercher!$Z$2))=Chercher!$Z$2,ROW(),""),IF(AND(ISNUMBER(SEARCH(Chercher!$Z$4,$H745)),OR(Chercher!$Z$5="",ISNUMBER(SEARCH(Chercher!$Z$5,$H745))),OR(Chercher!$Z$6="",ISNUMBER(SEARCH(Chercher!$Z$6,$H745)))),ROW(),"")))</f>
        <v/>
      </c>
      <c r="J745" t="s">
        <v>2688</v>
      </c>
    </row>
    <row r="746" spans="1:10" x14ac:dyDescent="0.25">
      <c r="A746" s="15" t="s">
        <v>2689</v>
      </c>
      <c r="B746" s="16" t="s">
        <v>40</v>
      </c>
      <c r="C746" s="17" t="s">
        <v>2690</v>
      </c>
      <c r="D746" s="17" t="s">
        <v>2644</v>
      </c>
      <c r="E746" s="17" t="s">
        <v>2645</v>
      </c>
      <c r="F746" s="16" t="s">
        <v>1</v>
      </c>
      <c r="G746" s="17" t="s">
        <v>1</v>
      </c>
      <c r="H746" t="s">
        <v>2691</v>
      </c>
      <c r="I746" t="str">
        <f>IF(Chercher!$Z$1="","",IF(Chercher!$Z$3,IF(LEFT($J746,LEN(Chercher!$Z$2))=Chercher!$Z$2,ROW(),""),IF(AND(ISNUMBER(SEARCH(Chercher!$Z$4,$H746)),OR(Chercher!$Z$5="",ISNUMBER(SEARCH(Chercher!$Z$5,$H746))),OR(Chercher!$Z$6="",ISNUMBER(SEARCH(Chercher!$Z$6,$H746)))),ROW(),"")))</f>
        <v/>
      </c>
      <c r="J746" t="s">
        <v>2692</v>
      </c>
    </row>
    <row r="747" spans="1:10" x14ac:dyDescent="0.25">
      <c r="A747" s="15" t="s">
        <v>2693</v>
      </c>
      <c r="B747" s="16" t="s">
        <v>40</v>
      </c>
      <c r="C747" s="17" t="s">
        <v>1121</v>
      </c>
      <c r="D747" s="17" t="s">
        <v>2644</v>
      </c>
      <c r="E747" s="17" t="s">
        <v>2645</v>
      </c>
      <c r="F747" s="16" t="s">
        <v>1</v>
      </c>
      <c r="G747" s="17" t="s">
        <v>1</v>
      </c>
      <c r="H747" t="s">
        <v>1122</v>
      </c>
      <c r="I747" t="str">
        <f>IF(Chercher!$Z$1="","",IF(Chercher!$Z$3,IF(LEFT($J747,LEN(Chercher!$Z$2))=Chercher!$Z$2,ROW(),""),IF(AND(ISNUMBER(SEARCH(Chercher!$Z$4,$H747)),OR(Chercher!$Z$5="",ISNUMBER(SEARCH(Chercher!$Z$5,$H747))),OR(Chercher!$Z$6="",ISNUMBER(SEARCH(Chercher!$Z$6,$H747)))),ROW(),"")))</f>
        <v/>
      </c>
      <c r="J747" t="s">
        <v>2694</v>
      </c>
    </row>
    <row r="748" spans="1:10" x14ac:dyDescent="0.25">
      <c r="A748" s="15" t="s">
        <v>2695</v>
      </c>
      <c r="B748" s="16" t="s">
        <v>40</v>
      </c>
      <c r="C748" s="17" t="s">
        <v>81</v>
      </c>
      <c r="D748" s="17" t="s">
        <v>2644</v>
      </c>
      <c r="E748" s="17" t="s">
        <v>2645</v>
      </c>
      <c r="F748" s="16" t="s">
        <v>1</v>
      </c>
      <c r="G748" s="17" t="s">
        <v>1</v>
      </c>
      <c r="H748" t="s">
        <v>82</v>
      </c>
      <c r="I748" t="str">
        <f>IF(Chercher!$Z$1="","",IF(Chercher!$Z$3,IF(LEFT($J748,LEN(Chercher!$Z$2))=Chercher!$Z$2,ROW(),""),IF(AND(ISNUMBER(SEARCH(Chercher!$Z$4,$H748)),OR(Chercher!$Z$5="",ISNUMBER(SEARCH(Chercher!$Z$5,$H748))),OR(Chercher!$Z$6="",ISNUMBER(SEARCH(Chercher!$Z$6,$H748)))),ROW(),"")))</f>
        <v/>
      </c>
      <c r="J748" t="s">
        <v>2696</v>
      </c>
    </row>
    <row r="749" spans="1:10" x14ac:dyDescent="0.25">
      <c r="A749" s="15" t="s">
        <v>2697</v>
      </c>
      <c r="B749" s="16" t="s">
        <v>40</v>
      </c>
      <c r="C749" s="17" t="s">
        <v>2698</v>
      </c>
      <c r="D749" s="17" t="s">
        <v>2699</v>
      </c>
      <c r="E749" s="17" t="s">
        <v>2645</v>
      </c>
      <c r="F749" s="16" t="s">
        <v>1</v>
      </c>
      <c r="G749" s="17" t="s">
        <v>1</v>
      </c>
      <c r="H749" t="s">
        <v>2700</v>
      </c>
      <c r="I749" t="str">
        <f>IF(Chercher!$Z$1="","",IF(Chercher!$Z$3,IF(LEFT($J749,LEN(Chercher!$Z$2))=Chercher!$Z$2,ROW(),""),IF(AND(ISNUMBER(SEARCH(Chercher!$Z$4,$H749)),OR(Chercher!$Z$5="",ISNUMBER(SEARCH(Chercher!$Z$5,$H749))),OR(Chercher!$Z$6="",ISNUMBER(SEARCH(Chercher!$Z$6,$H749)))),ROW(),"")))</f>
        <v/>
      </c>
      <c r="J749" t="s">
        <v>2701</v>
      </c>
    </row>
    <row r="750" spans="1:10" x14ac:dyDescent="0.25">
      <c r="A750" s="15" t="s">
        <v>2702</v>
      </c>
      <c r="B750" s="16" t="s">
        <v>51</v>
      </c>
      <c r="C750" s="17" t="s">
        <v>2703</v>
      </c>
      <c r="D750" s="17" t="s">
        <v>2699</v>
      </c>
      <c r="E750" s="17" t="s">
        <v>2645</v>
      </c>
      <c r="F750" s="16" t="s">
        <v>1</v>
      </c>
      <c r="G750" s="17" t="s">
        <v>1</v>
      </c>
      <c r="H750" t="s">
        <v>2704</v>
      </c>
      <c r="I750" t="str">
        <f>IF(Chercher!$Z$1="","",IF(Chercher!$Z$3,IF(LEFT($J750,LEN(Chercher!$Z$2))=Chercher!$Z$2,ROW(),""),IF(AND(ISNUMBER(SEARCH(Chercher!$Z$4,$H750)),OR(Chercher!$Z$5="",ISNUMBER(SEARCH(Chercher!$Z$5,$H750))),OR(Chercher!$Z$6="",ISNUMBER(SEARCH(Chercher!$Z$6,$H750)))),ROW(),"")))</f>
        <v/>
      </c>
      <c r="J750" t="s">
        <v>2705</v>
      </c>
    </row>
    <row r="751" spans="1:10" x14ac:dyDescent="0.25">
      <c r="A751" s="15" t="s">
        <v>2706</v>
      </c>
      <c r="B751" s="16" t="s">
        <v>51</v>
      </c>
      <c r="C751" s="17" t="s">
        <v>2707</v>
      </c>
      <c r="D751" s="17" t="s">
        <v>2699</v>
      </c>
      <c r="E751" s="17" t="s">
        <v>2645</v>
      </c>
      <c r="F751" s="16" t="s">
        <v>1</v>
      </c>
      <c r="G751" s="17" t="s">
        <v>1</v>
      </c>
      <c r="H751" t="s">
        <v>2707</v>
      </c>
      <c r="I751" t="str">
        <f>IF(Chercher!$Z$1="","",IF(Chercher!$Z$3,IF(LEFT($J751,LEN(Chercher!$Z$2))=Chercher!$Z$2,ROW(),""),IF(AND(ISNUMBER(SEARCH(Chercher!$Z$4,$H751)),OR(Chercher!$Z$5="",ISNUMBER(SEARCH(Chercher!$Z$5,$H751))),OR(Chercher!$Z$6="",ISNUMBER(SEARCH(Chercher!$Z$6,$H751)))),ROW(),"")))</f>
        <v/>
      </c>
      <c r="J751" t="s">
        <v>2708</v>
      </c>
    </row>
    <row r="752" spans="1:10" x14ac:dyDescent="0.25">
      <c r="A752" s="15" t="s">
        <v>2709</v>
      </c>
      <c r="B752" s="16" t="s">
        <v>40</v>
      </c>
      <c r="C752" s="17" t="s">
        <v>2710</v>
      </c>
      <c r="D752" s="17" t="s">
        <v>2699</v>
      </c>
      <c r="E752" s="17" t="s">
        <v>2645</v>
      </c>
      <c r="F752" s="16" t="s">
        <v>1</v>
      </c>
      <c r="G752" s="17" t="s">
        <v>1</v>
      </c>
      <c r="H752" t="s">
        <v>2711</v>
      </c>
      <c r="I752" t="str">
        <f>IF(Chercher!$Z$1="","",IF(Chercher!$Z$3,IF(LEFT($J752,LEN(Chercher!$Z$2))=Chercher!$Z$2,ROW(),""),IF(AND(ISNUMBER(SEARCH(Chercher!$Z$4,$H752)),OR(Chercher!$Z$5="",ISNUMBER(SEARCH(Chercher!$Z$5,$H752))),OR(Chercher!$Z$6="",ISNUMBER(SEARCH(Chercher!$Z$6,$H752)))),ROW(),"")))</f>
        <v/>
      </c>
      <c r="J752" t="s">
        <v>2712</v>
      </c>
    </row>
    <row r="753" spans="1:10" x14ac:dyDescent="0.25">
      <c r="A753" s="15" t="s">
        <v>2713</v>
      </c>
      <c r="B753" s="16" t="s">
        <v>51</v>
      </c>
      <c r="C753" s="17" t="s">
        <v>2714</v>
      </c>
      <c r="D753" s="17" t="s">
        <v>2699</v>
      </c>
      <c r="E753" s="17" t="s">
        <v>2645</v>
      </c>
      <c r="F753" s="16" t="s">
        <v>1</v>
      </c>
      <c r="G753" s="17" t="s">
        <v>1</v>
      </c>
      <c r="H753" t="s">
        <v>2715</v>
      </c>
      <c r="I753" t="str">
        <f>IF(Chercher!$Z$1="","",IF(Chercher!$Z$3,IF(LEFT($J753,LEN(Chercher!$Z$2))=Chercher!$Z$2,ROW(),""),IF(AND(ISNUMBER(SEARCH(Chercher!$Z$4,$H753)),OR(Chercher!$Z$5="",ISNUMBER(SEARCH(Chercher!$Z$5,$H753))),OR(Chercher!$Z$6="",ISNUMBER(SEARCH(Chercher!$Z$6,$H753)))),ROW(),"")))</f>
        <v/>
      </c>
      <c r="J753" t="s">
        <v>2716</v>
      </c>
    </row>
    <row r="754" spans="1:10" x14ac:dyDescent="0.25">
      <c r="A754" s="15" t="s">
        <v>2717</v>
      </c>
      <c r="B754" s="16" t="s">
        <v>51</v>
      </c>
      <c r="C754" s="17" t="s">
        <v>2718</v>
      </c>
      <c r="D754" s="17" t="s">
        <v>2699</v>
      </c>
      <c r="E754" s="17" t="s">
        <v>2645</v>
      </c>
      <c r="F754" s="16" t="s">
        <v>1</v>
      </c>
      <c r="G754" s="17" t="s">
        <v>1</v>
      </c>
      <c r="H754" t="s">
        <v>2719</v>
      </c>
      <c r="I754" t="str">
        <f>IF(Chercher!$Z$1="","",IF(Chercher!$Z$3,IF(LEFT($J754,LEN(Chercher!$Z$2))=Chercher!$Z$2,ROW(),""),IF(AND(ISNUMBER(SEARCH(Chercher!$Z$4,$H754)),OR(Chercher!$Z$5="",ISNUMBER(SEARCH(Chercher!$Z$5,$H754))),OR(Chercher!$Z$6="",ISNUMBER(SEARCH(Chercher!$Z$6,$H754)))),ROW(),"")))</f>
        <v/>
      </c>
      <c r="J754" t="s">
        <v>2720</v>
      </c>
    </row>
    <row r="755" spans="1:10" x14ac:dyDescent="0.25">
      <c r="A755" s="15" t="s">
        <v>2721</v>
      </c>
      <c r="B755" s="16" t="s">
        <v>51</v>
      </c>
      <c r="C755" s="17" t="s">
        <v>2722</v>
      </c>
      <c r="D755" s="17" t="s">
        <v>2699</v>
      </c>
      <c r="E755" s="17" t="s">
        <v>2645</v>
      </c>
      <c r="F755" s="16" t="s">
        <v>1</v>
      </c>
      <c r="G755" s="17" t="s">
        <v>1</v>
      </c>
      <c r="H755" t="s">
        <v>2723</v>
      </c>
      <c r="I755" t="str">
        <f>IF(Chercher!$Z$1="","",IF(Chercher!$Z$3,IF(LEFT($J755,LEN(Chercher!$Z$2))=Chercher!$Z$2,ROW(),""),IF(AND(ISNUMBER(SEARCH(Chercher!$Z$4,$H755)),OR(Chercher!$Z$5="",ISNUMBER(SEARCH(Chercher!$Z$5,$H755))),OR(Chercher!$Z$6="",ISNUMBER(SEARCH(Chercher!$Z$6,$H755)))),ROW(),"")))</f>
        <v/>
      </c>
      <c r="J755" t="s">
        <v>2724</v>
      </c>
    </row>
    <row r="756" spans="1:10" x14ac:dyDescent="0.25">
      <c r="A756" s="15" t="s">
        <v>2725</v>
      </c>
      <c r="B756" s="16" t="s">
        <v>40</v>
      </c>
      <c r="C756" s="17" t="s">
        <v>2726</v>
      </c>
      <c r="D756" s="17" t="s">
        <v>2699</v>
      </c>
      <c r="E756" s="17" t="s">
        <v>2645</v>
      </c>
      <c r="F756" s="16" t="s">
        <v>1</v>
      </c>
      <c r="G756" s="17" t="s">
        <v>1</v>
      </c>
      <c r="H756" t="s">
        <v>2727</v>
      </c>
      <c r="I756" t="str">
        <f>IF(Chercher!$Z$1="","",IF(Chercher!$Z$3,IF(LEFT($J756,LEN(Chercher!$Z$2))=Chercher!$Z$2,ROW(),""),IF(AND(ISNUMBER(SEARCH(Chercher!$Z$4,$H756)),OR(Chercher!$Z$5="",ISNUMBER(SEARCH(Chercher!$Z$5,$H756))),OR(Chercher!$Z$6="",ISNUMBER(SEARCH(Chercher!$Z$6,$H756)))),ROW(),"")))</f>
        <v/>
      </c>
      <c r="J756" t="s">
        <v>2728</v>
      </c>
    </row>
    <row r="757" spans="1:10" x14ac:dyDescent="0.25">
      <c r="A757" s="15" t="s">
        <v>2729</v>
      </c>
      <c r="B757" s="16" t="s">
        <v>51</v>
      </c>
      <c r="C757" s="17" t="s">
        <v>1700</v>
      </c>
      <c r="D757" s="17" t="s">
        <v>2699</v>
      </c>
      <c r="E757" s="17" t="s">
        <v>2645</v>
      </c>
      <c r="F757" s="16" t="s">
        <v>2235</v>
      </c>
      <c r="G757" s="17" t="s">
        <v>1</v>
      </c>
      <c r="H757" t="s">
        <v>1701</v>
      </c>
      <c r="I757" t="str">
        <f>IF(Chercher!$Z$1="","",IF(Chercher!$Z$3,IF(LEFT($J757,LEN(Chercher!$Z$2))=Chercher!$Z$2,ROW(),""),IF(AND(ISNUMBER(SEARCH(Chercher!$Z$4,$H757)),OR(Chercher!$Z$5="",ISNUMBER(SEARCH(Chercher!$Z$5,$H757))),OR(Chercher!$Z$6="",ISNUMBER(SEARCH(Chercher!$Z$6,$H757)))),ROW(),"")))</f>
        <v/>
      </c>
      <c r="J757" t="s">
        <v>2730</v>
      </c>
    </row>
    <row r="758" spans="1:10" x14ac:dyDescent="0.25">
      <c r="A758" s="15" t="s">
        <v>2731</v>
      </c>
      <c r="B758" s="16" t="s">
        <v>51</v>
      </c>
      <c r="C758" s="17" t="s">
        <v>2732</v>
      </c>
      <c r="D758" s="17" t="s">
        <v>2699</v>
      </c>
      <c r="E758" s="17" t="s">
        <v>2645</v>
      </c>
      <c r="F758" s="16" t="s">
        <v>1404</v>
      </c>
      <c r="G758" s="17" t="s">
        <v>1</v>
      </c>
      <c r="H758" t="s">
        <v>2733</v>
      </c>
      <c r="I758" t="str">
        <f>IF(Chercher!$Z$1="","",IF(Chercher!$Z$3,IF(LEFT($J758,LEN(Chercher!$Z$2))=Chercher!$Z$2,ROW(),""),IF(AND(ISNUMBER(SEARCH(Chercher!$Z$4,$H758)),OR(Chercher!$Z$5="",ISNUMBER(SEARCH(Chercher!$Z$5,$H758))),OR(Chercher!$Z$6="",ISNUMBER(SEARCH(Chercher!$Z$6,$H758)))),ROW(),"")))</f>
        <v/>
      </c>
      <c r="J758" t="s">
        <v>2734</v>
      </c>
    </row>
    <row r="759" spans="1:10" x14ac:dyDescent="0.25">
      <c r="A759" s="15" t="s">
        <v>2735</v>
      </c>
      <c r="B759" s="16" t="s">
        <v>51</v>
      </c>
      <c r="C759" s="17" t="s">
        <v>1700</v>
      </c>
      <c r="D759" s="17" t="s">
        <v>2699</v>
      </c>
      <c r="E759" s="17" t="s">
        <v>2645</v>
      </c>
      <c r="F759" s="16" t="s">
        <v>1404</v>
      </c>
      <c r="G759" s="17" t="s">
        <v>1</v>
      </c>
      <c r="H759" t="s">
        <v>1701</v>
      </c>
      <c r="I759" t="str">
        <f>IF(Chercher!$Z$1="","",IF(Chercher!$Z$3,IF(LEFT($J759,LEN(Chercher!$Z$2))=Chercher!$Z$2,ROW(),""),IF(AND(ISNUMBER(SEARCH(Chercher!$Z$4,$H759)),OR(Chercher!$Z$5="",ISNUMBER(SEARCH(Chercher!$Z$5,$H759))),OR(Chercher!$Z$6="",ISNUMBER(SEARCH(Chercher!$Z$6,$H759)))),ROW(),"")))</f>
        <v/>
      </c>
      <c r="J759" t="s">
        <v>2736</v>
      </c>
    </row>
    <row r="760" spans="1:10" x14ac:dyDescent="0.25">
      <c r="A760" s="15" t="s">
        <v>2737</v>
      </c>
      <c r="B760" s="16" t="s">
        <v>40</v>
      </c>
      <c r="C760" s="17" t="s">
        <v>81</v>
      </c>
      <c r="D760" s="17" t="s">
        <v>2699</v>
      </c>
      <c r="E760" s="17" t="s">
        <v>2645</v>
      </c>
      <c r="F760" s="16" t="s">
        <v>1</v>
      </c>
      <c r="G760" s="17" t="s">
        <v>1</v>
      </c>
      <c r="H760" t="s">
        <v>82</v>
      </c>
      <c r="I760" t="str">
        <f>IF(Chercher!$Z$1="","",IF(Chercher!$Z$3,IF(LEFT($J760,LEN(Chercher!$Z$2))=Chercher!$Z$2,ROW(),""),IF(AND(ISNUMBER(SEARCH(Chercher!$Z$4,$H760)),OR(Chercher!$Z$5="",ISNUMBER(SEARCH(Chercher!$Z$5,$H760))),OR(Chercher!$Z$6="",ISNUMBER(SEARCH(Chercher!$Z$6,$H760)))),ROW(),"")))</f>
        <v/>
      </c>
      <c r="J760" t="s">
        <v>2738</v>
      </c>
    </row>
    <row r="761" spans="1:10" x14ac:dyDescent="0.25">
      <c r="A761" s="15" t="s">
        <v>2739</v>
      </c>
      <c r="B761" s="16" t="s">
        <v>51</v>
      </c>
      <c r="C761" s="17" t="s">
        <v>2740</v>
      </c>
      <c r="D761" s="17" t="s">
        <v>2741</v>
      </c>
      <c r="E761" s="17" t="s">
        <v>2645</v>
      </c>
      <c r="F761" s="16" t="s">
        <v>1</v>
      </c>
      <c r="G761" s="17" t="s">
        <v>1</v>
      </c>
      <c r="H761" t="s">
        <v>2742</v>
      </c>
      <c r="I761" t="str">
        <f>IF(Chercher!$Z$1="","",IF(Chercher!$Z$3,IF(LEFT($J761,LEN(Chercher!$Z$2))=Chercher!$Z$2,ROW(),""),IF(AND(ISNUMBER(SEARCH(Chercher!$Z$4,$H761)),OR(Chercher!$Z$5="",ISNUMBER(SEARCH(Chercher!$Z$5,$H761))),OR(Chercher!$Z$6="",ISNUMBER(SEARCH(Chercher!$Z$6,$H761)))),ROW(),"")))</f>
        <v/>
      </c>
      <c r="J761" t="s">
        <v>2743</v>
      </c>
    </row>
    <row r="762" spans="1:10" x14ac:dyDescent="0.25">
      <c r="A762" s="15" t="s">
        <v>2744</v>
      </c>
      <c r="B762" s="16" t="s">
        <v>40</v>
      </c>
      <c r="C762" s="17" t="s">
        <v>2745</v>
      </c>
      <c r="D762" s="17" t="s">
        <v>2741</v>
      </c>
      <c r="E762" s="17" t="s">
        <v>2645</v>
      </c>
      <c r="F762" s="16" t="s">
        <v>1</v>
      </c>
      <c r="G762" s="17" t="s">
        <v>1</v>
      </c>
      <c r="H762" t="s">
        <v>2746</v>
      </c>
      <c r="I762" t="str">
        <f>IF(Chercher!$Z$1="","",IF(Chercher!$Z$3,IF(LEFT($J762,LEN(Chercher!$Z$2))=Chercher!$Z$2,ROW(),""),IF(AND(ISNUMBER(SEARCH(Chercher!$Z$4,$H762)),OR(Chercher!$Z$5="",ISNUMBER(SEARCH(Chercher!$Z$5,$H762))),OR(Chercher!$Z$6="",ISNUMBER(SEARCH(Chercher!$Z$6,$H762)))),ROW(),"")))</f>
        <v/>
      </c>
      <c r="J762" t="s">
        <v>2747</v>
      </c>
    </row>
    <row r="763" spans="1:10" x14ac:dyDescent="0.25">
      <c r="A763" s="15" t="s">
        <v>2748</v>
      </c>
      <c r="B763" s="16" t="s">
        <v>51</v>
      </c>
      <c r="C763" s="17" t="s">
        <v>2749</v>
      </c>
      <c r="D763" s="17" t="s">
        <v>2741</v>
      </c>
      <c r="E763" s="17" t="s">
        <v>2645</v>
      </c>
      <c r="F763" s="16" t="s">
        <v>1</v>
      </c>
      <c r="G763" s="17" t="s">
        <v>1</v>
      </c>
      <c r="H763" t="s">
        <v>2750</v>
      </c>
      <c r="I763" t="str">
        <f>IF(Chercher!$Z$1="","",IF(Chercher!$Z$3,IF(LEFT($J763,LEN(Chercher!$Z$2))=Chercher!$Z$2,ROW(),""),IF(AND(ISNUMBER(SEARCH(Chercher!$Z$4,$H763)),OR(Chercher!$Z$5="",ISNUMBER(SEARCH(Chercher!$Z$5,$H763))),OR(Chercher!$Z$6="",ISNUMBER(SEARCH(Chercher!$Z$6,$H763)))),ROW(),"")))</f>
        <v/>
      </c>
      <c r="J763" t="s">
        <v>2751</v>
      </c>
    </row>
    <row r="764" spans="1:10" x14ac:dyDescent="0.25">
      <c r="A764" s="15" t="s">
        <v>2752</v>
      </c>
      <c r="B764" s="16" t="s">
        <v>40</v>
      </c>
      <c r="C764" s="17" t="s">
        <v>2753</v>
      </c>
      <c r="D764" s="17" t="s">
        <v>2741</v>
      </c>
      <c r="E764" s="17" t="s">
        <v>2645</v>
      </c>
      <c r="F764" s="16" t="s">
        <v>1</v>
      </c>
      <c r="G764" s="17" t="s">
        <v>1</v>
      </c>
      <c r="H764" t="s">
        <v>2754</v>
      </c>
      <c r="I764" t="str">
        <f>IF(Chercher!$Z$1="","",IF(Chercher!$Z$3,IF(LEFT($J764,LEN(Chercher!$Z$2))=Chercher!$Z$2,ROW(),""),IF(AND(ISNUMBER(SEARCH(Chercher!$Z$4,$H764)),OR(Chercher!$Z$5="",ISNUMBER(SEARCH(Chercher!$Z$5,$H764))),OR(Chercher!$Z$6="",ISNUMBER(SEARCH(Chercher!$Z$6,$H764)))),ROW(),"")))</f>
        <v/>
      </c>
      <c r="J764" t="s">
        <v>2755</v>
      </c>
    </row>
    <row r="765" spans="1:10" x14ac:dyDescent="0.25">
      <c r="A765" s="15" t="s">
        <v>2756</v>
      </c>
      <c r="B765" s="16" t="s">
        <v>51</v>
      </c>
      <c r="C765" s="17" t="s">
        <v>2757</v>
      </c>
      <c r="D765" s="17" t="s">
        <v>2741</v>
      </c>
      <c r="E765" s="17" t="s">
        <v>2645</v>
      </c>
      <c r="F765" s="16" t="s">
        <v>1</v>
      </c>
      <c r="G765" s="17" t="s">
        <v>1</v>
      </c>
      <c r="H765" t="s">
        <v>2758</v>
      </c>
      <c r="I765" t="str">
        <f>IF(Chercher!$Z$1="","",IF(Chercher!$Z$3,IF(LEFT($J765,LEN(Chercher!$Z$2))=Chercher!$Z$2,ROW(),""),IF(AND(ISNUMBER(SEARCH(Chercher!$Z$4,$H765)),OR(Chercher!$Z$5="",ISNUMBER(SEARCH(Chercher!$Z$5,$H765))),OR(Chercher!$Z$6="",ISNUMBER(SEARCH(Chercher!$Z$6,$H765)))),ROW(),"")))</f>
        <v/>
      </c>
      <c r="J765" t="s">
        <v>2759</v>
      </c>
    </row>
    <row r="766" spans="1:10" x14ac:dyDescent="0.25">
      <c r="A766" s="15" t="s">
        <v>2760</v>
      </c>
      <c r="B766" s="16" t="s">
        <v>40</v>
      </c>
      <c r="C766" s="17" t="s">
        <v>2761</v>
      </c>
      <c r="D766" s="17" t="s">
        <v>2762</v>
      </c>
      <c r="E766" s="17" t="s">
        <v>2645</v>
      </c>
      <c r="F766" s="16" t="s">
        <v>1</v>
      </c>
      <c r="G766" s="17" t="s">
        <v>1</v>
      </c>
      <c r="H766" t="s">
        <v>2763</v>
      </c>
      <c r="I766" t="str">
        <f>IF(Chercher!$Z$1="","",IF(Chercher!$Z$3,IF(LEFT($J766,LEN(Chercher!$Z$2))=Chercher!$Z$2,ROW(),""),IF(AND(ISNUMBER(SEARCH(Chercher!$Z$4,$H766)),OR(Chercher!$Z$5="",ISNUMBER(SEARCH(Chercher!$Z$5,$H766))),OR(Chercher!$Z$6="",ISNUMBER(SEARCH(Chercher!$Z$6,$H766)))),ROW(),"")))</f>
        <v/>
      </c>
      <c r="J766" t="s">
        <v>2764</v>
      </c>
    </row>
    <row r="767" spans="1:10" x14ac:dyDescent="0.25">
      <c r="A767" s="15" t="s">
        <v>2765</v>
      </c>
      <c r="B767" s="16" t="s">
        <v>51</v>
      </c>
      <c r="C767" s="17" t="s">
        <v>2766</v>
      </c>
      <c r="D767" s="17" t="s">
        <v>2762</v>
      </c>
      <c r="E767" s="17" t="s">
        <v>2645</v>
      </c>
      <c r="F767" s="16" t="s">
        <v>1</v>
      </c>
      <c r="G767" s="17" t="s">
        <v>1</v>
      </c>
      <c r="H767" t="s">
        <v>2767</v>
      </c>
      <c r="I767" t="str">
        <f>IF(Chercher!$Z$1="","",IF(Chercher!$Z$3,IF(LEFT($J767,LEN(Chercher!$Z$2))=Chercher!$Z$2,ROW(),""),IF(AND(ISNUMBER(SEARCH(Chercher!$Z$4,$H767)),OR(Chercher!$Z$5="",ISNUMBER(SEARCH(Chercher!$Z$5,$H767))),OR(Chercher!$Z$6="",ISNUMBER(SEARCH(Chercher!$Z$6,$H767)))),ROW(),"")))</f>
        <v/>
      </c>
      <c r="J767" t="s">
        <v>2768</v>
      </c>
    </row>
    <row r="768" spans="1:10" x14ac:dyDescent="0.25">
      <c r="A768" s="15" t="s">
        <v>2769</v>
      </c>
      <c r="B768" s="16" t="s">
        <v>51</v>
      </c>
      <c r="C768" s="17" t="s">
        <v>2770</v>
      </c>
      <c r="D768" s="17" t="s">
        <v>2762</v>
      </c>
      <c r="E768" s="17" t="s">
        <v>2645</v>
      </c>
      <c r="F768" s="16" t="s">
        <v>1</v>
      </c>
      <c r="G768" s="17" t="s">
        <v>1</v>
      </c>
      <c r="H768" t="s">
        <v>2771</v>
      </c>
      <c r="I768" t="str">
        <f>IF(Chercher!$Z$1="","",IF(Chercher!$Z$3,IF(LEFT($J768,LEN(Chercher!$Z$2))=Chercher!$Z$2,ROW(),""),IF(AND(ISNUMBER(SEARCH(Chercher!$Z$4,$H768)),OR(Chercher!$Z$5="",ISNUMBER(SEARCH(Chercher!$Z$5,$H768))),OR(Chercher!$Z$6="",ISNUMBER(SEARCH(Chercher!$Z$6,$H768)))),ROW(),"")))</f>
        <v/>
      </c>
      <c r="J768" t="s">
        <v>2772</v>
      </c>
    </row>
    <row r="769" spans="1:10" x14ac:dyDescent="0.25">
      <c r="A769" s="15" t="s">
        <v>2773</v>
      </c>
      <c r="B769" s="16" t="s">
        <v>40</v>
      </c>
      <c r="C769" s="17" t="s">
        <v>2774</v>
      </c>
      <c r="D769" s="17" t="s">
        <v>2762</v>
      </c>
      <c r="E769" s="17" t="s">
        <v>2645</v>
      </c>
      <c r="F769" s="16" t="s">
        <v>1</v>
      </c>
      <c r="G769" s="17" t="s">
        <v>1</v>
      </c>
      <c r="H769" t="s">
        <v>2775</v>
      </c>
      <c r="I769" t="str">
        <f>IF(Chercher!$Z$1="","",IF(Chercher!$Z$3,IF(LEFT($J769,LEN(Chercher!$Z$2))=Chercher!$Z$2,ROW(),""),IF(AND(ISNUMBER(SEARCH(Chercher!$Z$4,$H769)),OR(Chercher!$Z$5="",ISNUMBER(SEARCH(Chercher!$Z$5,$H769))),OR(Chercher!$Z$6="",ISNUMBER(SEARCH(Chercher!$Z$6,$H769)))),ROW(),"")))</f>
        <v/>
      </c>
      <c r="J769" t="s">
        <v>2776</v>
      </c>
    </row>
    <row r="770" spans="1:10" x14ac:dyDescent="0.25">
      <c r="A770" s="15" t="s">
        <v>2777</v>
      </c>
      <c r="B770" s="16" t="s">
        <v>40</v>
      </c>
      <c r="C770" s="17" t="s">
        <v>2778</v>
      </c>
      <c r="D770" s="17" t="s">
        <v>2779</v>
      </c>
      <c r="E770" s="17" t="s">
        <v>2645</v>
      </c>
      <c r="F770" s="16" t="s">
        <v>1</v>
      </c>
      <c r="G770" s="17" t="s">
        <v>1</v>
      </c>
      <c r="H770" t="s">
        <v>2780</v>
      </c>
      <c r="I770" t="str">
        <f>IF(Chercher!$Z$1="","",IF(Chercher!$Z$3,IF(LEFT($J770,LEN(Chercher!$Z$2))=Chercher!$Z$2,ROW(),""),IF(AND(ISNUMBER(SEARCH(Chercher!$Z$4,$H770)),OR(Chercher!$Z$5="",ISNUMBER(SEARCH(Chercher!$Z$5,$H770))),OR(Chercher!$Z$6="",ISNUMBER(SEARCH(Chercher!$Z$6,$H770)))),ROW(),"")))</f>
        <v/>
      </c>
      <c r="J770" t="s">
        <v>2781</v>
      </c>
    </row>
    <row r="771" spans="1:10" x14ac:dyDescent="0.25">
      <c r="A771" s="15" t="s">
        <v>2782</v>
      </c>
      <c r="B771" s="16" t="s">
        <v>40</v>
      </c>
      <c r="C771" s="17" t="s">
        <v>2783</v>
      </c>
      <c r="D771" s="17" t="s">
        <v>2779</v>
      </c>
      <c r="E771" s="17" t="s">
        <v>2645</v>
      </c>
      <c r="F771" s="16" t="s">
        <v>1</v>
      </c>
      <c r="G771" s="17" t="s">
        <v>1</v>
      </c>
      <c r="H771" t="s">
        <v>2784</v>
      </c>
      <c r="I771" t="str">
        <f>IF(Chercher!$Z$1="","",IF(Chercher!$Z$3,IF(LEFT($J771,LEN(Chercher!$Z$2))=Chercher!$Z$2,ROW(),""),IF(AND(ISNUMBER(SEARCH(Chercher!$Z$4,$H771)),OR(Chercher!$Z$5="",ISNUMBER(SEARCH(Chercher!$Z$5,$H771))),OR(Chercher!$Z$6="",ISNUMBER(SEARCH(Chercher!$Z$6,$H771)))),ROW(),"")))</f>
        <v/>
      </c>
      <c r="J771" t="s">
        <v>2785</v>
      </c>
    </row>
    <row r="772" spans="1:10" x14ac:dyDescent="0.25">
      <c r="A772" s="15" t="s">
        <v>2786</v>
      </c>
      <c r="B772" s="16" t="s">
        <v>40</v>
      </c>
      <c r="C772" s="17" t="s">
        <v>2787</v>
      </c>
      <c r="D772" s="17" t="s">
        <v>2779</v>
      </c>
      <c r="E772" s="17" t="s">
        <v>2645</v>
      </c>
      <c r="F772" s="16" t="s">
        <v>1</v>
      </c>
      <c r="G772" s="17" t="s">
        <v>1</v>
      </c>
      <c r="H772" t="s">
        <v>2788</v>
      </c>
      <c r="I772" t="str">
        <f>IF(Chercher!$Z$1="","",IF(Chercher!$Z$3,IF(LEFT($J772,LEN(Chercher!$Z$2))=Chercher!$Z$2,ROW(),""),IF(AND(ISNUMBER(SEARCH(Chercher!$Z$4,$H772)),OR(Chercher!$Z$5="",ISNUMBER(SEARCH(Chercher!$Z$5,$H772))),OR(Chercher!$Z$6="",ISNUMBER(SEARCH(Chercher!$Z$6,$H772)))),ROW(),"")))</f>
        <v/>
      </c>
      <c r="J772" t="s">
        <v>2789</v>
      </c>
    </row>
    <row r="773" spans="1:10" x14ac:dyDescent="0.25">
      <c r="A773" s="15" t="s">
        <v>2790</v>
      </c>
      <c r="B773" s="16" t="s">
        <v>40</v>
      </c>
      <c r="C773" s="17" t="s">
        <v>81</v>
      </c>
      <c r="D773" s="17" t="s">
        <v>2779</v>
      </c>
      <c r="E773" s="17" t="s">
        <v>2645</v>
      </c>
      <c r="F773" s="16" t="s">
        <v>1</v>
      </c>
      <c r="G773" s="17" t="s">
        <v>1</v>
      </c>
      <c r="H773" t="s">
        <v>82</v>
      </c>
      <c r="I773" t="str">
        <f>IF(Chercher!$Z$1="","",IF(Chercher!$Z$3,IF(LEFT($J773,LEN(Chercher!$Z$2))=Chercher!$Z$2,ROW(),""),IF(AND(ISNUMBER(SEARCH(Chercher!$Z$4,$H773)),OR(Chercher!$Z$5="",ISNUMBER(SEARCH(Chercher!$Z$5,$H773))),OR(Chercher!$Z$6="",ISNUMBER(SEARCH(Chercher!$Z$6,$H773)))),ROW(),"")))</f>
        <v/>
      </c>
      <c r="J773" t="s">
        <v>2791</v>
      </c>
    </row>
    <row r="774" spans="1:10" x14ac:dyDescent="0.25">
      <c r="A774" s="15" t="s">
        <v>2792</v>
      </c>
      <c r="B774" s="16" t="s">
        <v>40</v>
      </c>
      <c r="C774" s="17" t="s">
        <v>2793</v>
      </c>
      <c r="D774" s="17" t="s">
        <v>2794</v>
      </c>
      <c r="E774" s="17" t="s">
        <v>2645</v>
      </c>
      <c r="F774" s="16" t="s">
        <v>1</v>
      </c>
      <c r="G774" s="17" t="s">
        <v>1</v>
      </c>
      <c r="H774" t="s">
        <v>2795</v>
      </c>
      <c r="I774" t="str">
        <f>IF(Chercher!$Z$1="","",IF(Chercher!$Z$3,IF(LEFT($J774,LEN(Chercher!$Z$2))=Chercher!$Z$2,ROW(),""),IF(AND(ISNUMBER(SEARCH(Chercher!$Z$4,$H774)),OR(Chercher!$Z$5="",ISNUMBER(SEARCH(Chercher!$Z$5,$H774))),OR(Chercher!$Z$6="",ISNUMBER(SEARCH(Chercher!$Z$6,$H774)))),ROW(),"")))</f>
        <v/>
      </c>
      <c r="J774" t="s">
        <v>2796</v>
      </c>
    </row>
    <row r="775" spans="1:10" x14ac:dyDescent="0.25">
      <c r="A775" s="15" t="s">
        <v>2797</v>
      </c>
      <c r="B775" s="16" t="s">
        <v>40</v>
      </c>
      <c r="C775" s="17" t="s">
        <v>2798</v>
      </c>
      <c r="D775" s="17" t="s">
        <v>2794</v>
      </c>
      <c r="E775" s="17" t="s">
        <v>2645</v>
      </c>
      <c r="F775" s="16" t="s">
        <v>1</v>
      </c>
      <c r="G775" s="17" t="s">
        <v>1</v>
      </c>
      <c r="H775" t="s">
        <v>2799</v>
      </c>
      <c r="I775" t="str">
        <f>IF(Chercher!$Z$1="","",IF(Chercher!$Z$3,IF(LEFT($J775,LEN(Chercher!$Z$2))=Chercher!$Z$2,ROW(),""),IF(AND(ISNUMBER(SEARCH(Chercher!$Z$4,$H775)),OR(Chercher!$Z$5="",ISNUMBER(SEARCH(Chercher!$Z$5,$H775))),OR(Chercher!$Z$6="",ISNUMBER(SEARCH(Chercher!$Z$6,$H775)))),ROW(),"")))</f>
        <v/>
      </c>
      <c r="J775" t="s">
        <v>2800</v>
      </c>
    </row>
    <row r="776" spans="1:10" x14ac:dyDescent="0.25">
      <c r="A776" s="15" t="s">
        <v>2801</v>
      </c>
      <c r="B776" s="16" t="s">
        <v>40</v>
      </c>
      <c r="C776" s="17" t="s">
        <v>2802</v>
      </c>
      <c r="D776" s="17" t="s">
        <v>2794</v>
      </c>
      <c r="E776" s="17" t="s">
        <v>2645</v>
      </c>
      <c r="F776" s="16" t="s">
        <v>1</v>
      </c>
      <c r="G776" s="17" t="s">
        <v>1</v>
      </c>
      <c r="H776" t="s">
        <v>2803</v>
      </c>
      <c r="I776" t="str">
        <f>IF(Chercher!$Z$1="","",IF(Chercher!$Z$3,IF(LEFT($J776,LEN(Chercher!$Z$2))=Chercher!$Z$2,ROW(),""),IF(AND(ISNUMBER(SEARCH(Chercher!$Z$4,$H776)),OR(Chercher!$Z$5="",ISNUMBER(SEARCH(Chercher!$Z$5,$H776))),OR(Chercher!$Z$6="",ISNUMBER(SEARCH(Chercher!$Z$6,$H776)))),ROW(),"")))</f>
        <v/>
      </c>
      <c r="J776" t="s">
        <v>2804</v>
      </c>
    </row>
    <row r="777" spans="1:10" x14ac:dyDescent="0.25">
      <c r="A777" s="15" t="s">
        <v>2805</v>
      </c>
      <c r="B777" s="16" t="s">
        <v>40</v>
      </c>
      <c r="C777" s="17" t="s">
        <v>2806</v>
      </c>
      <c r="D777" s="17" t="s">
        <v>2794</v>
      </c>
      <c r="E777" s="17" t="s">
        <v>2645</v>
      </c>
      <c r="F777" s="16" t="s">
        <v>1</v>
      </c>
      <c r="G777" s="17" t="s">
        <v>1</v>
      </c>
      <c r="H777" t="s">
        <v>2807</v>
      </c>
      <c r="I777" t="str">
        <f>IF(Chercher!$Z$1="","",IF(Chercher!$Z$3,IF(LEFT($J777,LEN(Chercher!$Z$2))=Chercher!$Z$2,ROW(),""),IF(AND(ISNUMBER(SEARCH(Chercher!$Z$4,$H777)),OR(Chercher!$Z$5="",ISNUMBER(SEARCH(Chercher!$Z$5,$H777))),OR(Chercher!$Z$6="",ISNUMBER(SEARCH(Chercher!$Z$6,$H777)))),ROW(),"")))</f>
        <v/>
      </c>
      <c r="J777" t="s">
        <v>2808</v>
      </c>
    </row>
    <row r="778" spans="1:10" x14ac:dyDescent="0.25">
      <c r="A778" s="15" t="s">
        <v>2809</v>
      </c>
      <c r="B778" s="16" t="s">
        <v>40</v>
      </c>
      <c r="C778" s="17" t="s">
        <v>81</v>
      </c>
      <c r="D778" s="17" t="s">
        <v>2794</v>
      </c>
      <c r="E778" s="17" t="s">
        <v>2645</v>
      </c>
      <c r="F778" s="16" t="s">
        <v>1</v>
      </c>
      <c r="G778" s="17" t="s">
        <v>1</v>
      </c>
      <c r="H778" t="s">
        <v>82</v>
      </c>
      <c r="I778" t="str">
        <f>IF(Chercher!$Z$1="","",IF(Chercher!$Z$3,IF(LEFT($J778,LEN(Chercher!$Z$2))=Chercher!$Z$2,ROW(),""),IF(AND(ISNUMBER(SEARCH(Chercher!$Z$4,$H778)),OR(Chercher!$Z$5="",ISNUMBER(SEARCH(Chercher!$Z$5,$H778))),OR(Chercher!$Z$6="",ISNUMBER(SEARCH(Chercher!$Z$6,$H778)))),ROW(),"")))</f>
        <v/>
      </c>
      <c r="J778" t="s">
        <v>2810</v>
      </c>
    </row>
    <row r="779" spans="1:10" x14ac:dyDescent="0.25">
      <c r="A779" s="15" t="s">
        <v>2811</v>
      </c>
      <c r="B779" s="16" t="s">
        <v>51</v>
      </c>
      <c r="C779" s="17" t="s">
        <v>2812</v>
      </c>
      <c r="D779" s="17" t="s">
        <v>2813</v>
      </c>
      <c r="E779" s="17" t="s">
        <v>2645</v>
      </c>
      <c r="F779" s="16" t="s">
        <v>1</v>
      </c>
      <c r="G779" s="17" t="s">
        <v>1</v>
      </c>
      <c r="H779" t="s">
        <v>2814</v>
      </c>
      <c r="I779" t="str">
        <f>IF(Chercher!$Z$1="","",IF(Chercher!$Z$3,IF(LEFT($J779,LEN(Chercher!$Z$2))=Chercher!$Z$2,ROW(),""),IF(AND(ISNUMBER(SEARCH(Chercher!$Z$4,$H779)),OR(Chercher!$Z$5="",ISNUMBER(SEARCH(Chercher!$Z$5,$H779))),OR(Chercher!$Z$6="",ISNUMBER(SEARCH(Chercher!$Z$6,$H779)))),ROW(),"")))</f>
        <v/>
      </c>
      <c r="J779" t="s">
        <v>2815</v>
      </c>
    </row>
    <row r="780" spans="1:10" x14ac:dyDescent="0.25">
      <c r="A780" s="15" t="s">
        <v>2816</v>
      </c>
      <c r="B780" s="16" t="s">
        <v>40</v>
      </c>
      <c r="C780" s="17" t="s">
        <v>2817</v>
      </c>
      <c r="D780" s="17" t="s">
        <v>2813</v>
      </c>
      <c r="E780" s="17" t="s">
        <v>2645</v>
      </c>
      <c r="F780" s="16" t="s">
        <v>1</v>
      </c>
      <c r="G780" s="17" t="s">
        <v>1</v>
      </c>
      <c r="H780" t="s">
        <v>2818</v>
      </c>
      <c r="I780" t="str">
        <f>IF(Chercher!$Z$1="","",IF(Chercher!$Z$3,IF(LEFT($J780,LEN(Chercher!$Z$2))=Chercher!$Z$2,ROW(),""),IF(AND(ISNUMBER(SEARCH(Chercher!$Z$4,$H780)),OR(Chercher!$Z$5="",ISNUMBER(SEARCH(Chercher!$Z$5,$H780))),OR(Chercher!$Z$6="",ISNUMBER(SEARCH(Chercher!$Z$6,$H780)))),ROW(),"")))</f>
        <v/>
      </c>
      <c r="J780" t="s">
        <v>2819</v>
      </c>
    </row>
    <row r="781" spans="1:10" x14ac:dyDescent="0.25">
      <c r="A781" s="15" t="s">
        <v>2820</v>
      </c>
      <c r="B781" s="16" t="s">
        <v>40</v>
      </c>
      <c r="C781" s="17" t="s">
        <v>2821</v>
      </c>
      <c r="D781" s="17" t="s">
        <v>2822</v>
      </c>
      <c r="E781" s="17" t="s">
        <v>2645</v>
      </c>
      <c r="F781" s="16" t="s">
        <v>1</v>
      </c>
      <c r="G781" s="17" t="s">
        <v>1</v>
      </c>
      <c r="H781" t="s">
        <v>2823</v>
      </c>
      <c r="I781" t="str">
        <f>IF(Chercher!$Z$1="","",IF(Chercher!$Z$3,IF(LEFT($J781,LEN(Chercher!$Z$2))=Chercher!$Z$2,ROW(),""),IF(AND(ISNUMBER(SEARCH(Chercher!$Z$4,$H781)),OR(Chercher!$Z$5="",ISNUMBER(SEARCH(Chercher!$Z$5,$H781))),OR(Chercher!$Z$6="",ISNUMBER(SEARCH(Chercher!$Z$6,$H781)))),ROW(),"")))</f>
        <v/>
      </c>
      <c r="J781" t="s">
        <v>2824</v>
      </c>
    </row>
    <row r="782" spans="1:10" x14ac:dyDescent="0.25">
      <c r="A782" s="15" t="s">
        <v>2825</v>
      </c>
      <c r="B782" s="16" t="s">
        <v>40</v>
      </c>
      <c r="C782" s="17" t="s">
        <v>2826</v>
      </c>
      <c r="D782" s="17" t="s">
        <v>2822</v>
      </c>
      <c r="E782" s="17" t="s">
        <v>2645</v>
      </c>
      <c r="F782" s="16" t="s">
        <v>1</v>
      </c>
      <c r="G782" s="17" t="s">
        <v>1</v>
      </c>
      <c r="H782" t="s">
        <v>2827</v>
      </c>
      <c r="I782" t="str">
        <f>IF(Chercher!$Z$1="","",IF(Chercher!$Z$3,IF(LEFT($J782,LEN(Chercher!$Z$2))=Chercher!$Z$2,ROW(),""),IF(AND(ISNUMBER(SEARCH(Chercher!$Z$4,$H782)),OR(Chercher!$Z$5="",ISNUMBER(SEARCH(Chercher!$Z$5,$H782))),OR(Chercher!$Z$6="",ISNUMBER(SEARCH(Chercher!$Z$6,$H782)))),ROW(),"")))</f>
        <v/>
      </c>
      <c r="J782" t="s">
        <v>2828</v>
      </c>
    </row>
    <row r="783" spans="1:10" x14ac:dyDescent="0.25">
      <c r="A783" s="15" t="s">
        <v>2829</v>
      </c>
      <c r="B783" s="16" t="s">
        <v>40</v>
      </c>
      <c r="C783" s="17" t="s">
        <v>2830</v>
      </c>
      <c r="D783" s="17" t="s">
        <v>2822</v>
      </c>
      <c r="E783" s="17" t="s">
        <v>2645</v>
      </c>
      <c r="F783" s="16" t="s">
        <v>1</v>
      </c>
      <c r="G783" s="17" t="s">
        <v>1</v>
      </c>
      <c r="H783" t="s">
        <v>2831</v>
      </c>
      <c r="I783" t="str">
        <f>IF(Chercher!$Z$1="","",IF(Chercher!$Z$3,IF(LEFT($J783,LEN(Chercher!$Z$2))=Chercher!$Z$2,ROW(),""),IF(AND(ISNUMBER(SEARCH(Chercher!$Z$4,$H783)),OR(Chercher!$Z$5="",ISNUMBER(SEARCH(Chercher!$Z$5,$H783))),OR(Chercher!$Z$6="",ISNUMBER(SEARCH(Chercher!$Z$6,$H783)))),ROW(),"")))</f>
        <v/>
      </c>
      <c r="J783" t="s">
        <v>2832</v>
      </c>
    </row>
    <row r="784" spans="1:10" x14ac:dyDescent="0.25">
      <c r="A784" s="15" t="s">
        <v>2833</v>
      </c>
      <c r="B784" s="16" t="s">
        <v>51</v>
      </c>
      <c r="C784" s="17" t="s">
        <v>1696</v>
      </c>
      <c r="D784" s="17" t="s">
        <v>2822</v>
      </c>
      <c r="E784" s="17" t="s">
        <v>2645</v>
      </c>
      <c r="F784" s="16" t="s">
        <v>1</v>
      </c>
      <c r="G784" s="17" t="s">
        <v>1</v>
      </c>
      <c r="H784" t="s">
        <v>1697</v>
      </c>
      <c r="I784" t="str">
        <f>IF(Chercher!$Z$1="","",IF(Chercher!$Z$3,IF(LEFT($J784,LEN(Chercher!$Z$2))=Chercher!$Z$2,ROW(),""),IF(AND(ISNUMBER(SEARCH(Chercher!$Z$4,$H784)),OR(Chercher!$Z$5="",ISNUMBER(SEARCH(Chercher!$Z$5,$H784))),OR(Chercher!$Z$6="",ISNUMBER(SEARCH(Chercher!$Z$6,$H784)))),ROW(),"")))</f>
        <v/>
      </c>
      <c r="J784" t="s">
        <v>2834</v>
      </c>
    </row>
    <row r="785" spans="1:10" x14ac:dyDescent="0.25">
      <c r="A785" s="15" t="s">
        <v>2835</v>
      </c>
      <c r="B785" s="16" t="s">
        <v>51</v>
      </c>
      <c r="C785" s="17" t="s">
        <v>2836</v>
      </c>
      <c r="D785" s="17" t="s">
        <v>2822</v>
      </c>
      <c r="E785" s="17" t="s">
        <v>2645</v>
      </c>
      <c r="F785" s="16" t="s">
        <v>1</v>
      </c>
      <c r="G785" s="17" t="s">
        <v>1</v>
      </c>
      <c r="H785" t="s">
        <v>2837</v>
      </c>
      <c r="I785" t="str">
        <f>IF(Chercher!$Z$1="","",IF(Chercher!$Z$3,IF(LEFT($J785,LEN(Chercher!$Z$2))=Chercher!$Z$2,ROW(),""),IF(AND(ISNUMBER(SEARCH(Chercher!$Z$4,$H785)),OR(Chercher!$Z$5="",ISNUMBER(SEARCH(Chercher!$Z$5,$H785))),OR(Chercher!$Z$6="",ISNUMBER(SEARCH(Chercher!$Z$6,$H785)))),ROW(),"")))</f>
        <v/>
      </c>
      <c r="J785" t="s">
        <v>2838</v>
      </c>
    </row>
    <row r="786" spans="1:10" x14ac:dyDescent="0.25">
      <c r="A786" s="15" t="s">
        <v>2839</v>
      </c>
      <c r="B786" s="16" t="s">
        <v>51</v>
      </c>
      <c r="C786" s="17" t="s">
        <v>2840</v>
      </c>
      <c r="D786" s="17" t="s">
        <v>2822</v>
      </c>
      <c r="E786" s="17" t="s">
        <v>2645</v>
      </c>
      <c r="F786" s="16" t="s">
        <v>1</v>
      </c>
      <c r="G786" s="17" t="s">
        <v>1</v>
      </c>
      <c r="H786" t="s">
        <v>2841</v>
      </c>
      <c r="I786" t="str">
        <f>IF(Chercher!$Z$1="","",IF(Chercher!$Z$3,IF(LEFT($J786,LEN(Chercher!$Z$2))=Chercher!$Z$2,ROW(),""),IF(AND(ISNUMBER(SEARCH(Chercher!$Z$4,$H786)),OR(Chercher!$Z$5="",ISNUMBER(SEARCH(Chercher!$Z$5,$H786))),OR(Chercher!$Z$6="",ISNUMBER(SEARCH(Chercher!$Z$6,$H786)))),ROW(),"")))</f>
        <v/>
      </c>
      <c r="J786" t="s">
        <v>2842</v>
      </c>
    </row>
    <row r="787" spans="1:10" x14ac:dyDescent="0.25">
      <c r="A787" s="15" t="s">
        <v>2843</v>
      </c>
      <c r="B787" s="16" t="s">
        <v>40</v>
      </c>
      <c r="C787" s="17" t="s">
        <v>2844</v>
      </c>
      <c r="D787" s="17" t="s">
        <v>2822</v>
      </c>
      <c r="E787" s="17" t="s">
        <v>2645</v>
      </c>
      <c r="F787" s="16" t="s">
        <v>1</v>
      </c>
      <c r="G787" s="17" t="s">
        <v>1</v>
      </c>
      <c r="H787" t="s">
        <v>2845</v>
      </c>
      <c r="I787">
        <f>IF(Chercher!$Z$1="","",IF(Chercher!$Z$3,IF(LEFT($J787,LEN(Chercher!$Z$2))=Chercher!$Z$2,ROW(),""),IF(AND(ISNUMBER(SEARCH(Chercher!$Z$4,$H787)),OR(Chercher!$Z$5="",ISNUMBER(SEARCH(Chercher!$Z$5,$H787))),OR(Chercher!$Z$6="",ISNUMBER(SEARCH(Chercher!$Z$6,$H787)))),ROW(),"")))</f>
        <v>787</v>
      </c>
      <c r="J787" t="s">
        <v>2846</v>
      </c>
    </row>
    <row r="788" spans="1:10" x14ac:dyDescent="0.25">
      <c r="A788" s="15" t="s">
        <v>2847</v>
      </c>
      <c r="B788" s="16" t="s">
        <v>51</v>
      </c>
      <c r="C788" s="17" t="s">
        <v>2848</v>
      </c>
      <c r="D788" s="17" t="s">
        <v>2822</v>
      </c>
      <c r="E788" s="17" t="s">
        <v>2645</v>
      </c>
      <c r="F788" s="16" t="s">
        <v>1</v>
      </c>
      <c r="G788" s="17" t="s">
        <v>1</v>
      </c>
      <c r="H788" t="s">
        <v>2849</v>
      </c>
      <c r="I788">
        <f>IF(Chercher!$Z$1="","",IF(Chercher!$Z$3,IF(LEFT($J788,LEN(Chercher!$Z$2))=Chercher!$Z$2,ROW(),""),IF(AND(ISNUMBER(SEARCH(Chercher!$Z$4,$H788)),OR(Chercher!$Z$5="",ISNUMBER(SEARCH(Chercher!$Z$5,$H788))),OR(Chercher!$Z$6="",ISNUMBER(SEARCH(Chercher!$Z$6,$H788)))),ROW(),"")))</f>
        <v>788</v>
      </c>
      <c r="J788" t="s">
        <v>2850</v>
      </c>
    </row>
    <row r="789" spans="1:10" x14ac:dyDescent="0.25">
      <c r="A789" s="15" t="s">
        <v>2851</v>
      </c>
      <c r="B789" s="16" t="s">
        <v>51</v>
      </c>
      <c r="C789" s="17" t="s">
        <v>2852</v>
      </c>
      <c r="D789" s="17" t="s">
        <v>2822</v>
      </c>
      <c r="E789" s="17" t="s">
        <v>2645</v>
      </c>
      <c r="F789" s="16" t="s">
        <v>1</v>
      </c>
      <c r="G789" s="17" t="s">
        <v>1</v>
      </c>
      <c r="H789" t="s">
        <v>2853</v>
      </c>
      <c r="I789" t="str">
        <f>IF(Chercher!$Z$1="","",IF(Chercher!$Z$3,IF(LEFT($J789,LEN(Chercher!$Z$2))=Chercher!$Z$2,ROW(),""),IF(AND(ISNUMBER(SEARCH(Chercher!$Z$4,$H789)),OR(Chercher!$Z$5="",ISNUMBER(SEARCH(Chercher!$Z$5,$H789))),OR(Chercher!$Z$6="",ISNUMBER(SEARCH(Chercher!$Z$6,$H789)))),ROW(),"")))</f>
        <v/>
      </c>
      <c r="J789" t="s">
        <v>2854</v>
      </c>
    </row>
    <row r="790" spans="1:10" x14ac:dyDescent="0.25">
      <c r="A790" s="15" t="s">
        <v>2855</v>
      </c>
      <c r="B790" s="16" t="s">
        <v>40</v>
      </c>
      <c r="C790" s="17" t="s">
        <v>2856</v>
      </c>
      <c r="D790" s="17" t="s">
        <v>2822</v>
      </c>
      <c r="E790" s="17" t="s">
        <v>2645</v>
      </c>
      <c r="F790" s="16" t="s">
        <v>1</v>
      </c>
      <c r="G790" s="17" t="s">
        <v>1</v>
      </c>
      <c r="H790" t="s">
        <v>2857</v>
      </c>
      <c r="I790" t="str">
        <f>IF(Chercher!$Z$1="","",IF(Chercher!$Z$3,IF(LEFT($J790,LEN(Chercher!$Z$2))=Chercher!$Z$2,ROW(),""),IF(AND(ISNUMBER(SEARCH(Chercher!$Z$4,$H790)),OR(Chercher!$Z$5="",ISNUMBER(SEARCH(Chercher!$Z$5,$H790))),OR(Chercher!$Z$6="",ISNUMBER(SEARCH(Chercher!$Z$6,$H790)))),ROW(),"")))</f>
        <v/>
      </c>
      <c r="J790" t="s">
        <v>2858</v>
      </c>
    </row>
    <row r="791" spans="1:10" x14ac:dyDescent="0.25">
      <c r="A791" s="15" t="s">
        <v>2859</v>
      </c>
      <c r="B791" s="16" t="s">
        <v>51</v>
      </c>
      <c r="C791" s="17" t="s">
        <v>2860</v>
      </c>
      <c r="D791" s="17" t="s">
        <v>2822</v>
      </c>
      <c r="E791" s="17" t="s">
        <v>2645</v>
      </c>
      <c r="F791" s="16" t="s">
        <v>1</v>
      </c>
      <c r="G791" s="17" t="s">
        <v>1</v>
      </c>
      <c r="H791" t="s">
        <v>2861</v>
      </c>
      <c r="I791" t="str">
        <f>IF(Chercher!$Z$1="","",IF(Chercher!$Z$3,IF(LEFT($J791,LEN(Chercher!$Z$2))=Chercher!$Z$2,ROW(),""),IF(AND(ISNUMBER(SEARCH(Chercher!$Z$4,$H791)),OR(Chercher!$Z$5="",ISNUMBER(SEARCH(Chercher!$Z$5,$H791))),OR(Chercher!$Z$6="",ISNUMBER(SEARCH(Chercher!$Z$6,$H791)))),ROW(),"")))</f>
        <v/>
      </c>
      <c r="J791" t="s">
        <v>2862</v>
      </c>
    </row>
    <row r="792" spans="1:10" x14ac:dyDescent="0.25">
      <c r="A792" s="15" t="s">
        <v>2863</v>
      </c>
      <c r="B792" s="16" t="s">
        <v>40</v>
      </c>
      <c r="C792" s="17" t="s">
        <v>2864</v>
      </c>
      <c r="D792" s="17" t="s">
        <v>2822</v>
      </c>
      <c r="E792" s="17" t="s">
        <v>2645</v>
      </c>
      <c r="F792" s="16" t="s">
        <v>1</v>
      </c>
      <c r="G792" s="17" t="s">
        <v>1</v>
      </c>
      <c r="H792" t="s">
        <v>2865</v>
      </c>
      <c r="I792" t="str">
        <f>IF(Chercher!$Z$1="","",IF(Chercher!$Z$3,IF(LEFT($J792,LEN(Chercher!$Z$2))=Chercher!$Z$2,ROW(),""),IF(AND(ISNUMBER(SEARCH(Chercher!$Z$4,$H792)),OR(Chercher!$Z$5="",ISNUMBER(SEARCH(Chercher!$Z$5,$H792))),OR(Chercher!$Z$6="",ISNUMBER(SEARCH(Chercher!$Z$6,$H792)))),ROW(),"")))</f>
        <v/>
      </c>
      <c r="J792" t="s">
        <v>2866</v>
      </c>
    </row>
    <row r="793" spans="1:10" x14ac:dyDescent="0.25">
      <c r="A793" s="15" t="s">
        <v>2867</v>
      </c>
      <c r="B793" s="16" t="s">
        <v>40</v>
      </c>
      <c r="C793" s="17" t="s">
        <v>81</v>
      </c>
      <c r="D793" s="17" t="s">
        <v>2822</v>
      </c>
      <c r="E793" s="17" t="s">
        <v>2645</v>
      </c>
      <c r="F793" s="16" t="s">
        <v>1</v>
      </c>
      <c r="G793" s="17" t="s">
        <v>1</v>
      </c>
      <c r="H793" t="s">
        <v>82</v>
      </c>
      <c r="I793" t="str">
        <f>IF(Chercher!$Z$1="","",IF(Chercher!$Z$3,IF(LEFT($J793,LEN(Chercher!$Z$2))=Chercher!$Z$2,ROW(),""),IF(AND(ISNUMBER(SEARCH(Chercher!$Z$4,$H793)),OR(Chercher!$Z$5="",ISNUMBER(SEARCH(Chercher!$Z$5,$H793))),OR(Chercher!$Z$6="",ISNUMBER(SEARCH(Chercher!$Z$6,$H793)))),ROW(),"")))</f>
        <v/>
      </c>
      <c r="J793" t="s">
        <v>2868</v>
      </c>
    </row>
    <row r="794" spans="1:10" x14ac:dyDescent="0.25">
      <c r="A794" s="15" t="s">
        <v>2869</v>
      </c>
      <c r="B794" s="16" t="s">
        <v>40</v>
      </c>
      <c r="C794" s="17" t="s">
        <v>2870</v>
      </c>
      <c r="D794" s="17" t="s">
        <v>2871</v>
      </c>
      <c r="E794" s="17" t="s">
        <v>2645</v>
      </c>
      <c r="F794" s="16" t="s">
        <v>1</v>
      </c>
      <c r="G794" s="17" t="s">
        <v>1</v>
      </c>
      <c r="H794" t="s">
        <v>2872</v>
      </c>
      <c r="I794" t="str">
        <f>IF(Chercher!$Z$1="","",IF(Chercher!$Z$3,IF(LEFT($J794,LEN(Chercher!$Z$2))=Chercher!$Z$2,ROW(),""),IF(AND(ISNUMBER(SEARCH(Chercher!$Z$4,$H794)),OR(Chercher!$Z$5="",ISNUMBER(SEARCH(Chercher!$Z$5,$H794))),OR(Chercher!$Z$6="",ISNUMBER(SEARCH(Chercher!$Z$6,$H794)))),ROW(),"")))</f>
        <v/>
      </c>
      <c r="J794" t="s">
        <v>2873</v>
      </c>
    </row>
    <row r="795" spans="1:10" x14ac:dyDescent="0.25">
      <c r="A795" s="15" t="s">
        <v>2874</v>
      </c>
      <c r="B795" s="16" t="s">
        <v>40</v>
      </c>
      <c r="C795" s="17" t="s">
        <v>2875</v>
      </c>
      <c r="D795" s="17" t="s">
        <v>2871</v>
      </c>
      <c r="E795" s="17" t="s">
        <v>2645</v>
      </c>
      <c r="F795" s="16" t="s">
        <v>1</v>
      </c>
      <c r="G795" s="17" t="s">
        <v>1</v>
      </c>
      <c r="H795" t="s">
        <v>2875</v>
      </c>
      <c r="I795" t="str">
        <f>IF(Chercher!$Z$1="","",IF(Chercher!$Z$3,IF(LEFT($J795,LEN(Chercher!$Z$2))=Chercher!$Z$2,ROW(),""),IF(AND(ISNUMBER(SEARCH(Chercher!$Z$4,$H795)),OR(Chercher!$Z$5="",ISNUMBER(SEARCH(Chercher!$Z$5,$H795))),OR(Chercher!$Z$6="",ISNUMBER(SEARCH(Chercher!$Z$6,$H795)))),ROW(),"")))</f>
        <v/>
      </c>
      <c r="J795" t="s">
        <v>2876</v>
      </c>
    </row>
    <row r="796" spans="1:10" x14ac:dyDescent="0.25">
      <c r="A796" s="15" t="s">
        <v>2877</v>
      </c>
      <c r="B796" s="16" t="s">
        <v>40</v>
      </c>
      <c r="C796" s="17" t="s">
        <v>2878</v>
      </c>
      <c r="D796" s="17" t="s">
        <v>2871</v>
      </c>
      <c r="E796" s="17" t="s">
        <v>2645</v>
      </c>
      <c r="F796" s="16" t="s">
        <v>1</v>
      </c>
      <c r="G796" s="17" t="s">
        <v>1</v>
      </c>
      <c r="H796" t="s">
        <v>2879</v>
      </c>
      <c r="I796" t="str">
        <f>IF(Chercher!$Z$1="","",IF(Chercher!$Z$3,IF(LEFT($J796,LEN(Chercher!$Z$2))=Chercher!$Z$2,ROW(),""),IF(AND(ISNUMBER(SEARCH(Chercher!$Z$4,$H796)),OR(Chercher!$Z$5="",ISNUMBER(SEARCH(Chercher!$Z$5,$H796))),OR(Chercher!$Z$6="",ISNUMBER(SEARCH(Chercher!$Z$6,$H796)))),ROW(),"")))</f>
        <v/>
      </c>
      <c r="J796" t="s">
        <v>2880</v>
      </c>
    </row>
    <row r="797" spans="1:10" x14ac:dyDescent="0.25">
      <c r="A797" s="15" t="s">
        <v>2881</v>
      </c>
      <c r="B797" s="16" t="s">
        <v>40</v>
      </c>
      <c r="C797" s="17" t="s">
        <v>2882</v>
      </c>
      <c r="D797" s="17" t="s">
        <v>2871</v>
      </c>
      <c r="E797" s="17" t="s">
        <v>2645</v>
      </c>
      <c r="F797" s="16" t="s">
        <v>1</v>
      </c>
      <c r="G797" s="17" t="s">
        <v>1</v>
      </c>
      <c r="H797" t="s">
        <v>2883</v>
      </c>
      <c r="I797" t="str">
        <f>IF(Chercher!$Z$1="","",IF(Chercher!$Z$3,IF(LEFT($J797,LEN(Chercher!$Z$2))=Chercher!$Z$2,ROW(),""),IF(AND(ISNUMBER(SEARCH(Chercher!$Z$4,$H797)),OR(Chercher!$Z$5="",ISNUMBER(SEARCH(Chercher!$Z$5,$H797))),OR(Chercher!$Z$6="",ISNUMBER(SEARCH(Chercher!$Z$6,$H797)))),ROW(),"")))</f>
        <v/>
      </c>
      <c r="J797" t="s">
        <v>2884</v>
      </c>
    </row>
    <row r="798" spans="1:10" x14ac:dyDescent="0.25">
      <c r="A798" s="15" t="s">
        <v>2885</v>
      </c>
      <c r="B798" s="16" t="s">
        <v>40</v>
      </c>
      <c r="C798" s="17" t="s">
        <v>1696</v>
      </c>
      <c r="D798" s="17" t="s">
        <v>2871</v>
      </c>
      <c r="E798" s="17" t="s">
        <v>2645</v>
      </c>
      <c r="F798" s="16" t="s">
        <v>1</v>
      </c>
      <c r="G798" s="17" t="s">
        <v>1</v>
      </c>
      <c r="H798" t="s">
        <v>1697</v>
      </c>
      <c r="I798" t="str">
        <f>IF(Chercher!$Z$1="","",IF(Chercher!$Z$3,IF(LEFT($J798,LEN(Chercher!$Z$2))=Chercher!$Z$2,ROW(),""),IF(AND(ISNUMBER(SEARCH(Chercher!$Z$4,$H798)),OR(Chercher!$Z$5="",ISNUMBER(SEARCH(Chercher!$Z$5,$H798))),OR(Chercher!$Z$6="",ISNUMBER(SEARCH(Chercher!$Z$6,$H798)))),ROW(),"")))</f>
        <v/>
      </c>
      <c r="J798" t="s">
        <v>2886</v>
      </c>
    </row>
    <row r="799" spans="1:10" x14ac:dyDescent="0.25">
      <c r="A799" s="15" t="s">
        <v>2887</v>
      </c>
      <c r="B799" s="16" t="s">
        <v>40</v>
      </c>
      <c r="C799" s="17" t="s">
        <v>2836</v>
      </c>
      <c r="D799" s="17" t="s">
        <v>2871</v>
      </c>
      <c r="E799" s="17" t="s">
        <v>2645</v>
      </c>
      <c r="F799" s="16" t="s">
        <v>1</v>
      </c>
      <c r="G799" s="17" t="s">
        <v>1</v>
      </c>
      <c r="H799" t="s">
        <v>2837</v>
      </c>
      <c r="I799" t="str">
        <f>IF(Chercher!$Z$1="","",IF(Chercher!$Z$3,IF(LEFT($J799,LEN(Chercher!$Z$2))=Chercher!$Z$2,ROW(),""),IF(AND(ISNUMBER(SEARCH(Chercher!$Z$4,$H799)),OR(Chercher!$Z$5="",ISNUMBER(SEARCH(Chercher!$Z$5,$H799))),OR(Chercher!$Z$6="",ISNUMBER(SEARCH(Chercher!$Z$6,$H799)))),ROW(),"")))</f>
        <v/>
      </c>
      <c r="J799" t="s">
        <v>2888</v>
      </c>
    </row>
    <row r="800" spans="1:10" x14ac:dyDescent="0.25">
      <c r="A800" s="15" t="s">
        <v>2889</v>
      </c>
      <c r="B800" s="16" t="s">
        <v>40</v>
      </c>
      <c r="C800" s="17" t="s">
        <v>81</v>
      </c>
      <c r="D800" s="17" t="s">
        <v>2871</v>
      </c>
      <c r="E800" s="17" t="s">
        <v>2645</v>
      </c>
      <c r="F800" s="16" t="s">
        <v>1</v>
      </c>
      <c r="G800" s="17" t="s">
        <v>1</v>
      </c>
      <c r="H800" t="s">
        <v>82</v>
      </c>
      <c r="I800" t="str">
        <f>IF(Chercher!$Z$1="","",IF(Chercher!$Z$3,IF(LEFT($J800,LEN(Chercher!$Z$2))=Chercher!$Z$2,ROW(),""),IF(AND(ISNUMBER(SEARCH(Chercher!$Z$4,$H800)),OR(Chercher!$Z$5="",ISNUMBER(SEARCH(Chercher!$Z$5,$H800))),OR(Chercher!$Z$6="",ISNUMBER(SEARCH(Chercher!$Z$6,$H800)))),ROW(),"")))</f>
        <v/>
      </c>
      <c r="J800" t="s">
        <v>2890</v>
      </c>
    </row>
    <row r="801" spans="1:10" x14ac:dyDescent="0.25">
      <c r="A801" s="15" t="s">
        <v>2891</v>
      </c>
      <c r="B801" s="16" t="s">
        <v>40</v>
      </c>
      <c r="C801" s="17" t="s">
        <v>2892</v>
      </c>
      <c r="D801" s="17" t="s">
        <v>2893</v>
      </c>
      <c r="E801" s="17" t="s">
        <v>2645</v>
      </c>
      <c r="F801" s="16" t="s">
        <v>1</v>
      </c>
      <c r="G801" s="17" t="s">
        <v>1</v>
      </c>
      <c r="H801" t="s">
        <v>2894</v>
      </c>
      <c r="I801" t="str">
        <f>IF(Chercher!$Z$1="","",IF(Chercher!$Z$3,IF(LEFT($J801,LEN(Chercher!$Z$2))=Chercher!$Z$2,ROW(),""),IF(AND(ISNUMBER(SEARCH(Chercher!$Z$4,$H801)),OR(Chercher!$Z$5="",ISNUMBER(SEARCH(Chercher!$Z$5,$H801))),OR(Chercher!$Z$6="",ISNUMBER(SEARCH(Chercher!$Z$6,$H801)))),ROW(),"")))</f>
        <v/>
      </c>
      <c r="J801" t="s">
        <v>2895</v>
      </c>
    </row>
    <row r="802" spans="1:10" x14ac:dyDescent="0.25">
      <c r="A802" s="15" t="s">
        <v>2896</v>
      </c>
      <c r="B802" s="16" t="s">
        <v>40</v>
      </c>
      <c r="C802" s="17" t="s">
        <v>2897</v>
      </c>
      <c r="D802" s="17" t="s">
        <v>2893</v>
      </c>
      <c r="E802" s="17" t="s">
        <v>2645</v>
      </c>
      <c r="F802" s="16" t="s">
        <v>1</v>
      </c>
      <c r="G802" s="17" t="s">
        <v>1</v>
      </c>
      <c r="H802" t="s">
        <v>2898</v>
      </c>
      <c r="I802" t="str">
        <f>IF(Chercher!$Z$1="","",IF(Chercher!$Z$3,IF(LEFT($J802,LEN(Chercher!$Z$2))=Chercher!$Z$2,ROW(),""),IF(AND(ISNUMBER(SEARCH(Chercher!$Z$4,$H802)),OR(Chercher!$Z$5="",ISNUMBER(SEARCH(Chercher!$Z$5,$H802))),OR(Chercher!$Z$6="",ISNUMBER(SEARCH(Chercher!$Z$6,$H802)))),ROW(),"")))</f>
        <v/>
      </c>
      <c r="J802" t="s">
        <v>2899</v>
      </c>
    </row>
    <row r="803" spans="1:10" x14ac:dyDescent="0.25">
      <c r="A803" s="15" t="s">
        <v>2900</v>
      </c>
      <c r="B803" s="16" t="s">
        <v>51</v>
      </c>
      <c r="C803" s="17" t="s">
        <v>2901</v>
      </c>
      <c r="D803" s="17" t="s">
        <v>2893</v>
      </c>
      <c r="E803" s="17" t="s">
        <v>2645</v>
      </c>
      <c r="F803" s="16" t="s">
        <v>1</v>
      </c>
      <c r="G803" s="17" t="s">
        <v>1</v>
      </c>
      <c r="H803" t="s">
        <v>2902</v>
      </c>
      <c r="I803" t="str">
        <f>IF(Chercher!$Z$1="","",IF(Chercher!$Z$3,IF(LEFT($J803,LEN(Chercher!$Z$2))=Chercher!$Z$2,ROW(),""),IF(AND(ISNUMBER(SEARCH(Chercher!$Z$4,$H803)),OR(Chercher!$Z$5="",ISNUMBER(SEARCH(Chercher!$Z$5,$H803))),OR(Chercher!$Z$6="",ISNUMBER(SEARCH(Chercher!$Z$6,$H803)))),ROW(),"")))</f>
        <v/>
      </c>
      <c r="J803" t="s">
        <v>2903</v>
      </c>
    </row>
    <row r="804" spans="1:10" x14ac:dyDescent="0.25">
      <c r="A804" s="15" t="s">
        <v>2904</v>
      </c>
      <c r="B804" s="16" t="s">
        <v>40</v>
      </c>
      <c r="C804" s="17" t="s">
        <v>2905</v>
      </c>
      <c r="D804" s="17" t="s">
        <v>2893</v>
      </c>
      <c r="E804" s="17" t="s">
        <v>2645</v>
      </c>
      <c r="F804" s="16" t="s">
        <v>1</v>
      </c>
      <c r="G804" s="17" t="s">
        <v>1</v>
      </c>
      <c r="H804" t="s">
        <v>2906</v>
      </c>
      <c r="I804" t="str">
        <f>IF(Chercher!$Z$1="","",IF(Chercher!$Z$3,IF(LEFT($J804,LEN(Chercher!$Z$2))=Chercher!$Z$2,ROW(),""),IF(AND(ISNUMBER(SEARCH(Chercher!$Z$4,$H804)),OR(Chercher!$Z$5="",ISNUMBER(SEARCH(Chercher!$Z$5,$H804))),OR(Chercher!$Z$6="",ISNUMBER(SEARCH(Chercher!$Z$6,$H804)))),ROW(),"")))</f>
        <v/>
      </c>
      <c r="J804" t="s">
        <v>2907</v>
      </c>
    </row>
    <row r="805" spans="1:10" x14ac:dyDescent="0.25">
      <c r="A805" s="15" t="s">
        <v>2908</v>
      </c>
      <c r="B805" s="16" t="s">
        <v>51</v>
      </c>
      <c r="C805" s="17" t="s">
        <v>2909</v>
      </c>
      <c r="D805" s="17" t="s">
        <v>2893</v>
      </c>
      <c r="E805" s="17" t="s">
        <v>2645</v>
      </c>
      <c r="F805" s="16" t="s">
        <v>1</v>
      </c>
      <c r="G805" s="17" t="s">
        <v>1</v>
      </c>
      <c r="H805" t="s">
        <v>2909</v>
      </c>
      <c r="I805" t="str">
        <f>IF(Chercher!$Z$1="","",IF(Chercher!$Z$3,IF(LEFT($J805,LEN(Chercher!$Z$2))=Chercher!$Z$2,ROW(),""),IF(AND(ISNUMBER(SEARCH(Chercher!$Z$4,$H805)),OR(Chercher!$Z$5="",ISNUMBER(SEARCH(Chercher!$Z$5,$H805))),OR(Chercher!$Z$6="",ISNUMBER(SEARCH(Chercher!$Z$6,$H805)))),ROW(),"")))</f>
        <v/>
      </c>
      <c r="J805" t="s">
        <v>2910</v>
      </c>
    </row>
    <row r="806" spans="1:10" x14ac:dyDescent="0.25">
      <c r="A806" s="15" t="s">
        <v>2911</v>
      </c>
      <c r="B806" s="16" t="s">
        <v>40</v>
      </c>
      <c r="C806" s="17" t="s">
        <v>2912</v>
      </c>
      <c r="D806" s="17" t="s">
        <v>2893</v>
      </c>
      <c r="E806" s="17" t="s">
        <v>2645</v>
      </c>
      <c r="F806" s="16" t="s">
        <v>1</v>
      </c>
      <c r="G806" s="17" t="s">
        <v>1</v>
      </c>
      <c r="H806" t="s">
        <v>2913</v>
      </c>
      <c r="I806" t="str">
        <f>IF(Chercher!$Z$1="","",IF(Chercher!$Z$3,IF(LEFT($J806,LEN(Chercher!$Z$2))=Chercher!$Z$2,ROW(),""),IF(AND(ISNUMBER(SEARCH(Chercher!$Z$4,$H806)),OR(Chercher!$Z$5="",ISNUMBER(SEARCH(Chercher!$Z$5,$H806))),OR(Chercher!$Z$6="",ISNUMBER(SEARCH(Chercher!$Z$6,$H806)))),ROW(),"")))</f>
        <v/>
      </c>
      <c r="J806" t="s">
        <v>2914</v>
      </c>
    </row>
    <row r="807" spans="1:10" x14ac:dyDescent="0.25">
      <c r="A807" s="15" t="s">
        <v>2915</v>
      </c>
      <c r="B807" s="16" t="s">
        <v>51</v>
      </c>
      <c r="C807" s="17" t="s">
        <v>455</v>
      </c>
      <c r="D807" s="17" t="s">
        <v>2916</v>
      </c>
      <c r="E807" s="17" t="s">
        <v>2645</v>
      </c>
      <c r="F807" s="16" t="s">
        <v>1</v>
      </c>
      <c r="G807" s="17" t="s">
        <v>1</v>
      </c>
      <c r="H807" t="s">
        <v>456</v>
      </c>
      <c r="I807" t="str">
        <f>IF(Chercher!$Z$1="","",IF(Chercher!$Z$3,IF(LEFT($J807,LEN(Chercher!$Z$2))=Chercher!$Z$2,ROW(),""),IF(AND(ISNUMBER(SEARCH(Chercher!$Z$4,$H807)),OR(Chercher!$Z$5="",ISNUMBER(SEARCH(Chercher!$Z$5,$H807))),OR(Chercher!$Z$6="",ISNUMBER(SEARCH(Chercher!$Z$6,$H807)))),ROW(),"")))</f>
        <v/>
      </c>
      <c r="J807" t="s">
        <v>2917</v>
      </c>
    </row>
    <row r="808" spans="1:10" x14ac:dyDescent="0.25">
      <c r="A808" s="15" t="s">
        <v>2918</v>
      </c>
      <c r="B808" s="16" t="s">
        <v>51</v>
      </c>
      <c r="C808" s="17" t="s">
        <v>428</v>
      </c>
      <c r="D808" s="17" t="s">
        <v>2916</v>
      </c>
      <c r="E808" s="17" t="s">
        <v>2645</v>
      </c>
      <c r="F808" s="16" t="s">
        <v>1</v>
      </c>
      <c r="G808" s="17" t="s">
        <v>1</v>
      </c>
      <c r="H808" t="s">
        <v>428</v>
      </c>
      <c r="I808" t="str">
        <f>IF(Chercher!$Z$1="","",IF(Chercher!$Z$3,IF(LEFT($J808,LEN(Chercher!$Z$2))=Chercher!$Z$2,ROW(),""),IF(AND(ISNUMBER(SEARCH(Chercher!$Z$4,$H808)),OR(Chercher!$Z$5="",ISNUMBER(SEARCH(Chercher!$Z$5,$H808))),OR(Chercher!$Z$6="",ISNUMBER(SEARCH(Chercher!$Z$6,$H808)))),ROW(),"")))</f>
        <v/>
      </c>
      <c r="J808" t="s">
        <v>2919</v>
      </c>
    </row>
    <row r="809" spans="1:10" x14ac:dyDescent="0.25">
      <c r="A809" s="15" t="s">
        <v>2920</v>
      </c>
      <c r="B809" s="16" t="s">
        <v>51</v>
      </c>
      <c r="C809" s="17" t="s">
        <v>2921</v>
      </c>
      <c r="D809" s="17" t="s">
        <v>2916</v>
      </c>
      <c r="E809" s="17" t="s">
        <v>2645</v>
      </c>
      <c r="F809" s="16" t="s">
        <v>1</v>
      </c>
      <c r="G809" s="17" t="s">
        <v>1</v>
      </c>
      <c r="H809" t="s">
        <v>2922</v>
      </c>
      <c r="I809" t="str">
        <f>IF(Chercher!$Z$1="","",IF(Chercher!$Z$3,IF(LEFT($J809,LEN(Chercher!$Z$2))=Chercher!$Z$2,ROW(),""),IF(AND(ISNUMBER(SEARCH(Chercher!$Z$4,$H809)),OR(Chercher!$Z$5="",ISNUMBER(SEARCH(Chercher!$Z$5,$H809))),OR(Chercher!$Z$6="",ISNUMBER(SEARCH(Chercher!$Z$6,$H809)))),ROW(),"")))</f>
        <v/>
      </c>
      <c r="J809" t="s">
        <v>2923</v>
      </c>
    </row>
    <row r="810" spans="1:10" x14ac:dyDescent="0.25">
      <c r="A810" s="15" t="s">
        <v>2924</v>
      </c>
      <c r="B810" s="16" t="s">
        <v>51</v>
      </c>
      <c r="C810" s="17" t="s">
        <v>440</v>
      </c>
      <c r="D810" s="17" t="s">
        <v>2916</v>
      </c>
      <c r="E810" s="17" t="s">
        <v>2645</v>
      </c>
      <c r="F810" s="16" t="s">
        <v>1</v>
      </c>
      <c r="G810" s="17" t="s">
        <v>1</v>
      </c>
      <c r="H810" t="s">
        <v>441</v>
      </c>
      <c r="I810" t="str">
        <f>IF(Chercher!$Z$1="","",IF(Chercher!$Z$3,IF(LEFT($J810,LEN(Chercher!$Z$2))=Chercher!$Z$2,ROW(),""),IF(AND(ISNUMBER(SEARCH(Chercher!$Z$4,$H810)),OR(Chercher!$Z$5="",ISNUMBER(SEARCH(Chercher!$Z$5,$H810))),OR(Chercher!$Z$6="",ISNUMBER(SEARCH(Chercher!$Z$6,$H810)))),ROW(),"")))</f>
        <v/>
      </c>
      <c r="J810" t="s">
        <v>2925</v>
      </c>
    </row>
    <row r="811" spans="1:10" x14ac:dyDescent="0.25">
      <c r="A811" s="15" t="s">
        <v>2926</v>
      </c>
      <c r="B811" s="16" t="s">
        <v>51</v>
      </c>
      <c r="C811" s="17" t="s">
        <v>392</v>
      </c>
      <c r="D811" s="17" t="s">
        <v>2916</v>
      </c>
      <c r="E811" s="17" t="s">
        <v>2645</v>
      </c>
      <c r="F811" s="16" t="s">
        <v>1</v>
      </c>
      <c r="G811" s="17" t="s">
        <v>1</v>
      </c>
      <c r="H811" t="s">
        <v>392</v>
      </c>
      <c r="I811" t="str">
        <f>IF(Chercher!$Z$1="","",IF(Chercher!$Z$3,IF(LEFT($J811,LEN(Chercher!$Z$2))=Chercher!$Z$2,ROW(),""),IF(AND(ISNUMBER(SEARCH(Chercher!$Z$4,$H811)),OR(Chercher!$Z$5="",ISNUMBER(SEARCH(Chercher!$Z$5,$H811))),OR(Chercher!$Z$6="",ISNUMBER(SEARCH(Chercher!$Z$6,$H811)))),ROW(),"")))</f>
        <v/>
      </c>
      <c r="J811" t="s">
        <v>2927</v>
      </c>
    </row>
    <row r="812" spans="1:10" x14ac:dyDescent="0.25">
      <c r="A812" s="15" t="s">
        <v>2928</v>
      </c>
      <c r="B812" s="16" t="s">
        <v>40</v>
      </c>
      <c r="C812" s="17" t="s">
        <v>2929</v>
      </c>
      <c r="D812" s="17" t="s">
        <v>2916</v>
      </c>
      <c r="E812" s="17" t="s">
        <v>2645</v>
      </c>
      <c r="F812" s="16" t="s">
        <v>1</v>
      </c>
      <c r="G812" s="17" t="s">
        <v>1</v>
      </c>
      <c r="H812" t="s">
        <v>2930</v>
      </c>
      <c r="I812" t="str">
        <f>IF(Chercher!$Z$1="","",IF(Chercher!$Z$3,IF(LEFT($J812,LEN(Chercher!$Z$2))=Chercher!$Z$2,ROW(),""),IF(AND(ISNUMBER(SEARCH(Chercher!$Z$4,$H812)),OR(Chercher!$Z$5="",ISNUMBER(SEARCH(Chercher!$Z$5,$H812))),OR(Chercher!$Z$6="",ISNUMBER(SEARCH(Chercher!$Z$6,$H812)))),ROW(),"")))</f>
        <v/>
      </c>
      <c r="J812" t="s">
        <v>2931</v>
      </c>
    </row>
    <row r="813" spans="1:10" x14ac:dyDescent="0.25">
      <c r="A813" s="15" t="s">
        <v>2932</v>
      </c>
      <c r="B813" s="16" t="s">
        <v>51</v>
      </c>
      <c r="C813" s="17" t="s">
        <v>2933</v>
      </c>
      <c r="D813" s="17" t="s">
        <v>2916</v>
      </c>
      <c r="E813" s="17" t="s">
        <v>2645</v>
      </c>
      <c r="F813" s="16" t="s">
        <v>1</v>
      </c>
      <c r="G813" s="17" t="s">
        <v>1</v>
      </c>
      <c r="H813" t="s">
        <v>2934</v>
      </c>
      <c r="I813" t="str">
        <f>IF(Chercher!$Z$1="","",IF(Chercher!$Z$3,IF(LEFT($J813,LEN(Chercher!$Z$2))=Chercher!$Z$2,ROW(),""),IF(AND(ISNUMBER(SEARCH(Chercher!$Z$4,$H813)),OR(Chercher!$Z$5="",ISNUMBER(SEARCH(Chercher!$Z$5,$H813))),OR(Chercher!$Z$6="",ISNUMBER(SEARCH(Chercher!$Z$6,$H813)))),ROW(),"")))</f>
        <v/>
      </c>
      <c r="J813" t="s">
        <v>2935</v>
      </c>
    </row>
    <row r="814" spans="1:10" x14ac:dyDescent="0.25">
      <c r="A814" s="15" t="s">
        <v>2936</v>
      </c>
      <c r="B814" s="16" t="s">
        <v>40</v>
      </c>
      <c r="C814" s="17" t="s">
        <v>81</v>
      </c>
      <c r="D814" s="17" t="s">
        <v>2916</v>
      </c>
      <c r="E814" s="17" t="s">
        <v>2645</v>
      </c>
      <c r="F814" s="16" t="s">
        <v>1</v>
      </c>
      <c r="G814" s="17" t="s">
        <v>1</v>
      </c>
      <c r="H814" t="s">
        <v>82</v>
      </c>
      <c r="I814" t="str">
        <f>IF(Chercher!$Z$1="","",IF(Chercher!$Z$3,IF(LEFT($J814,LEN(Chercher!$Z$2))=Chercher!$Z$2,ROW(),""),IF(AND(ISNUMBER(SEARCH(Chercher!$Z$4,$H814)),OR(Chercher!$Z$5="",ISNUMBER(SEARCH(Chercher!$Z$5,$H814))),OR(Chercher!$Z$6="",ISNUMBER(SEARCH(Chercher!$Z$6,$H814)))),ROW(),"")))</f>
        <v/>
      </c>
      <c r="J814" t="s">
        <v>2937</v>
      </c>
    </row>
    <row r="815" spans="1:10" x14ac:dyDescent="0.25">
      <c r="A815" s="15" t="s">
        <v>2938</v>
      </c>
      <c r="B815" s="16" t="s">
        <v>40</v>
      </c>
      <c r="C815" s="17" t="s">
        <v>2939</v>
      </c>
      <c r="D815" s="17" t="s">
        <v>2940</v>
      </c>
      <c r="E815" s="17" t="s">
        <v>2645</v>
      </c>
      <c r="F815" s="16" t="s">
        <v>1</v>
      </c>
      <c r="G815" s="17" t="s">
        <v>1</v>
      </c>
      <c r="H815" t="s">
        <v>2939</v>
      </c>
      <c r="I815" t="str">
        <f>IF(Chercher!$Z$1="","",IF(Chercher!$Z$3,IF(LEFT($J815,LEN(Chercher!$Z$2))=Chercher!$Z$2,ROW(),""),IF(AND(ISNUMBER(SEARCH(Chercher!$Z$4,$H815)),OR(Chercher!$Z$5="",ISNUMBER(SEARCH(Chercher!$Z$5,$H815))),OR(Chercher!$Z$6="",ISNUMBER(SEARCH(Chercher!$Z$6,$H815)))),ROW(),"")))</f>
        <v/>
      </c>
      <c r="J815" t="s">
        <v>2941</v>
      </c>
    </row>
    <row r="816" spans="1:10" x14ac:dyDescent="0.25">
      <c r="A816" s="15" t="s">
        <v>2942</v>
      </c>
      <c r="B816" s="16" t="s">
        <v>40</v>
      </c>
      <c r="C816" s="17" t="s">
        <v>2095</v>
      </c>
      <c r="D816" s="17" t="s">
        <v>2940</v>
      </c>
      <c r="E816" s="17" t="s">
        <v>2645</v>
      </c>
      <c r="F816" s="16" t="s">
        <v>1</v>
      </c>
      <c r="G816" s="17" t="s">
        <v>1</v>
      </c>
      <c r="H816" t="s">
        <v>2096</v>
      </c>
      <c r="I816" t="str">
        <f>IF(Chercher!$Z$1="","",IF(Chercher!$Z$3,IF(LEFT($J816,LEN(Chercher!$Z$2))=Chercher!$Z$2,ROW(),""),IF(AND(ISNUMBER(SEARCH(Chercher!$Z$4,$H816)),OR(Chercher!$Z$5="",ISNUMBER(SEARCH(Chercher!$Z$5,$H816))),OR(Chercher!$Z$6="",ISNUMBER(SEARCH(Chercher!$Z$6,$H816)))),ROW(),"")))</f>
        <v/>
      </c>
      <c r="J816" t="s">
        <v>2943</v>
      </c>
    </row>
    <row r="817" spans="1:10" x14ac:dyDescent="0.25">
      <c r="A817" s="15" t="s">
        <v>2944</v>
      </c>
      <c r="B817" s="16" t="s">
        <v>40</v>
      </c>
      <c r="C817" s="17" t="s">
        <v>2099</v>
      </c>
      <c r="D817" s="17" t="s">
        <v>2940</v>
      </c>
      <c r="E817" s="17" t="s">
        <v>2645</v>
      </c>
      <c r="F817" s="16" t="s">
        <v>1</v>
      </c>
      <c r="G817" s="17" t="s">
        <v>1</v>
      </c>
      <c r="H817" t="s">
        <v>2100</v>
      </c>
      <c r="I817" t="str">
        <f>IF(Chercher!$Z$1="","",IF(Chercher!$Z$3,IF(LEFT($J817,LEN(Chercher!$Z$2))=Chercher!$Z$2,ROW(),""),IF(AND(ISNUMBER(SEARCH(Chercher!$Z$4,$H817)),OR(Chercher!$Z$5="",ISNUMBER(SEARCH(Chercher!$Z$5,$H817))),OR(Chercher!$Z$6="",ISNUMBER(SEARCH(Chercher!$Z$6,$H817)))),ROW(),"")))</f>
        <v/>
      </c>
      <c r="J817" t="s">
        <v>2945</v>
      </c>
    </row>
    <row r="818" spans="1:10" x14ac:dyDescent="0.25">
      <c r="A818" s="15" t="s">
        <v>2946</v>
      </c>
      <c r="B818" s="16" t="s">
        <v>40</v>
      </c>
      <c r="C818" s="17" t="s">
        <v>2947</v>
      </c>
      <c r="D818" s="17" t="s">
        <v>2940</v>
      </c>
      <c r="E818" s="17" t="s">
        <v>2645</v>
      </c>
      <c r="F818" s="16" t="s">
        <v>1</v>
      </c>
      <c r="G818" s="17" t="s">
        <v>1</v>
      </c>
      <c r="H818" t="s">
        <v>2948</v>
      </c>
      <c r="I818" t="str">
        <f>IF(Chercher!$Z$1="","",IF(Chercher!$Z$3,IF(LEFT($J818,LEN(Chercher!$Z$2))=Chercher!$Z$2,ROW(),""),IF(AND(ISNUMBER(SEARCH(Chercher!$Z$4,$H818)),OR(Chercher!$Z$5="",ISNUMBER(SEARCH(Chercher!$Z$5,$H818))),OR(Chercher!$Z$6="",ISNUMBER(SEARCH(Chercher!$Z$6,$H818)))),ROW(),"")))</f>
        <v/>
      </c>
      <c r="J818" t="s">
        <v>2949</v>
      </c>
    </row>
    <row r="819" spans="1:10" x14ac:dyDescent="0.25">
      <c r="A819" s="15" t="s">
        <v>2950</v>
      </c>
      <c r="B819" s="16" t="s">
        <v>40</v>
      </c>
      <c r="C819" s="17" t="s">
        <v>2107</v>
      </c>
      <c r="D819" s="17" t="s">
        <v>2940</v>
      </c>
      <c r="E819" s="17" t="s">
        <v>2645</v>
      </c>
      <c r="F819" s="16" t="s">
        <v>1</v>
      </c>
      <c r="G819" s="17" t="s">
        <v>1</v>
      </c>
      <c r="H819" t="s">
        <v>2107</v>
      </c>
      <c r="I819" t="str">
        <f>IF(Chercher!$Z$1="","",IF(Chercher!$Z$3,IF(LEFT($J819,LEN(Chercher!$Z$2))=Chercher!$Z$2,ROW(),""),IF(AND(ISNUMBER(SEARCH(Chercher!$Z$4,$H819)),OR(Chercher!$Z$5="",ISNUMBER(SEARCH(Chercher!$Z$5,$H819))),OR(Chercher!$Z$6="",ISNUMBER(SEARCH(Chercher!$Z$6,$H819)))),ROW(),"")))</f>
        <v/>
      </c>
      <c r="J819" t="s">
        <v>2951</v>
      </c>
    </row>
    <row r="820" spans="1:10" x14ac:dyDescent="0.25">
      <c r="A820" s="15" t="s">
        <v>2952</v>
      </c>
      <c r="B820" s="16" t="s">
        <v>51</v>
      </c>
      <c r="C820" s="17" t="s">
        <v>2953</v>
      </c>
      <c r="D820" s="17" t="s">
        <v>2940</v>
      </c>
      <c r="E820" s="17" t="s">
        <v>2645</v>
      </c>
      <c r="F820" s="16" t="s">
        <v>1</v>
      </c>
      <c r="G820" s="17" t="s">
        <v>1</v>
      </c>
      <c r="H820" t="s">
        <v>2953</v>
      </c>
      <c r="I820" t="str">
        <f>IF(Chercher!$Z$1="","",IF(Chercher!$Z$3,IF(LEFT($J820,LEN(Chercher!$Z$2))=Chercher!$Z$2,ROW(),""),IF(AND(ISNUMBER(SEARCH(Chercher!$Z$4,$H820)),OR(Chercher!$Z$5="",ISNUMBER(SEARCH(Chercher!$Z$5,$H820))),OR(Chercher!$Z$6="",ISNUMBER(SEARCH(Chercher!$Z$6,$H820)))),ROW(),"")))</f>
        <v/>
      </c>
      <c r="J820" t="s">
        <v>2954</v>
      </c>
    </row>
    <row r="821" spans="1:10" x14ac:dyDescent="0.25">
      <c r="A821" s="15" t="s">
        <v>2955</v>
      </c>
      <c r="B821" s="16" t="s">
        <v>40</v>
      </c>
      <c r="C821" s="17" t="s">
        <v>2956</v>
      </c>
      <c r="D821" s="17" t="s">
        <v>2940</v>
      </c>
      <c r="E821" s="17" t="s">
        <v>2645</v>
      </c>
      <c r="F821" s="16" t="s">
        <v>1</v>
      </c>
      <c r="G821" s="17" t="s">
        <v>1</v>
      </c>
      <c r="H821" t="s">
        <v>2957</v>
      </c>
      <c r="I821" t="str">
        <f>IF(Chercher!$Z$1="","",IF(Chercher!$Z$3,IF(LEFT($J821,LEN(Chercher!$Z$2))=Chercher!$Z$2,ROW(),""),IF(AND(ISNUMBER(SEARCH(Chercher!$Z$4,$H821)),OR(Chercher!$Z$5="",ISNUMBER(SEARCH(Chercher!$Z$5,$H821))),OR(Chercher!$Z$6="",ISNUMBER(SEARCH(Chercher!$Z$6,$H821)))),ROW(),"")))</f>
        <v/>
      </c>
      <c r="J821" t="s">
        <v>2958</v>
      </c>
    </row>
    <row r="822" spans="1:10" x14ac:dyDescent="0.25">
      <c r="A822" s="15" t="s">
        <v>2959</v>
      </c>
      <c r="B822" s="16" t="s">
        <v>40</v>
      </c>
      <c r="C822" s="17" t="s">
        <v>2960</v>
      </c>
      <c r="D822" s="17" t="s">
        <v>2940</v>
      </c>
      <c r="E822" s="17" t="s">
        <v>2645</v>
      </c>
      <c r="F822" s="16" t="s">
        <v>1</v>
      </c>
      <c r="G822" s="17" t="s">
        <v>1</v>
      </c>
      <c r="H822" t="s">
        <v>2960</v>
      </c>
      <c r="I822" t="str">
        <f>IF(Chercher!$Z$1="","",IF(Chercher!$Z$3,IF(LEFT($J822,LEN(Chercher!$Z$2))=Chercher!$Z$2,ROW(),""),IF(AND(ISNUMBER(SEARCH(Chercher!$Z$4,$H822)),OR(Chercher!$Z$5="",ISNUMBER(SEARCH(Chercher!$Z$5,$H822))),OR(Chercher!$Z$6="",ISNUMBER(SEARCH(Chercher!$Z$6,$H822)))),ROW(),"")))</f>
        <v/>
      </c>
      <c r="J822" t="s">
        <v>2961</v>
      </c>
    </row>
    <row r="823" spans="1:10" x14ac:dyDescent="0.25">
      <c r="A823" s="15" t="s">
        <v>2962</v>
      </c>
      <c r="B823" s="16" t="s">
        <v>40</v>
      </c>
      <c r="C823" s="17" t="s">
        <v>2963</v>
      </c>
      <c r="D823" s="17" t="s">
        <v>2940</v>
      </c>
      <c r="E823" s="17" t="s">
        <v>2645</v>
      </c>
      <c r="F823" s="16" t="s">
        <v>1</v>
      </c>
      <c r="G823" s="17" t="s">
        <v>1</v>
      </c>
      <c r="H823" t="s">
        <v>2964</v>
      </c>
      <c r="I823" t="str">
        <f>IF(Chercher!$Z$1="","",IF(Chercher!$Z$3,IF(LEFT($J823,LEN(Chercher!$Z$2))=Chercher!$Z$2,ROW(),""),IF(AND(ISNUMBER(SEARCH(Chercher!$Z$4,$H823)),OR(Chercher!$Z$5="",ISNUMBER(SEARCH(Chercher!$Z$5,$H823))),OR(Chercher!$Z$6="",ISNUMBER(SEARCH(Chercher!$Z$6,$H823)))),ROW(),"")))</f>
        <v/>
      </c>
      <c r="J823" t="s">
        <v>2965</v>
      </c>
    </row>
    <row r="824" spans="1:10" x14ac:dyDescent="0.25">
      <c r="A824" s="15" t="s">
        <v>2966</v>
      </c>
      <c r="B824" s="16" t="s">
        <v>40</v>
      </c>
      <c r="C824" s="17" t="s">
        <v>2967</v>
      </c>
      <c r="D824" s="17" t="s">
        <v>2940</v>
      </c>
      <c r="E824" s="17" t="s">
        <v>2645</v>
      </c>
      <c r="F824" s="16" t="s">
        <v>1</v>
      </c>
      <c r="G824" s="17" t="s">
        <v>1</v>
      </c>
      <c r="H824" t="s">
        <v>2968</v>
      </c>
      <c r="I824" t="str">
        <f>IF(Chercher!$Z$1="","",IF(Chercher!$Z$3,IF(LEFT($J824,LEN(Chercher!$Z$2))=Chercher!$Z$2,ROW(),""),IF(AND(ISNUMBER(SEARCH(Chercher!$Z$4,$H824)),OR(Chercher!$Z$5="",ISNUMBER(SEARCH(Chercher!$Z$5,$H824))),OR(Chercher!$Z$6="",ISNUMBER(SEARCH(Chercher!$Z$6,$H824)))),ROW(),"")))</f>
        <v/>
      </c>
      <c r="J824" t="s">
        <v>2969</v>
      </c>
    </row>
    <row r="825" spans="1:10" x14ac:dyDescent="0.25">
      <c r="A825" s="15" t="s">
        <v>2970</v>
      </c>
      <c r="B825" s="16" t="s">
        <v>51</v>
      </c>
      <c r="C825" s="17" t="s">
        <v>2971</v>
      </c>
      <c r="D825" s="17" t="s">
        <v>2940</v>
      </c>
      <c r="E825" s="17" t="s">
        <v>2645</v>
      </c>
      <c r="F825" s="16" t="s">
        <v>1</v>
      </c>
      <c r="G825" s="17" t="s">
        <v>1</v>
      </c>
      <c r="H825" t="s">
        <v>2972</v>
      </c>
      <c r="I825" t="str">
        <f>IF(Chercher!$Z$1="","",IF(Chercher!$Z$3,IF(LEFT($J825,LEN(Chercher!$Z$2))=Chercher!$Z$2,ROW(),""),IF(AND(ISNUMBER(SEARCH(Chercher!$Z$4,$H825)),OR(Chercher!$Z$5="",ISNUMBER(SEARCH(Chercher!$Z$5,$H825))),OR(Chercher!$Z$6="",ISNUMBER(SEARCH(Chercher!$Z$6,$H825)))),ROW(),"")))</f>
        <v/>
      </c>
      <c r="J825" t="s">
        <v>2973</v>
      </c>
    </row>
    <row r="826" spans="1:10" x14ac:dyDescent="0.25">
      <c r="A826" s="15" t="s">
        <v>2974</v>
      </c>
      <c r="B826" s="16" t="s">
        <v>40</v>
      </c>
      <c r="C826" s="17" t="s">
        <v>2975</v>
      </c>
      <c r="D826" s="17" t="s">
        <v>2940</v>
      </c>
      <c r="E826" s="17" t="s">
        <v>2645</v>
      </c>
      <c r="F826" s="16" t="s">
        <v>1</v>
      </c>
      <c r="G826" s="17" t="s">
        <v>1</v>
      </c>
      <c r="H826" t="s">
        <v>2976</v>
      </c>
      <c r="I826" t="str">
        <f>IF(Chercher!$Z$1="","",IF(Chercher!$Z$3,IF(LEFT($J826,LEN(Chercher!$Z$2))=Chercher!$Z$2,ROW(),""),IF(AND(ISNUMBER(SEARCH(Chercher!$Z$4,$H826)),OR(Chercher!$Z$5="",ISNUMBER(SEARCH(Chercher!$Z$5,$H826))),OR(Chercher!$Z$6="",ISNUMBER(SEARCH(Chercher!$Z$6,$H826)))),ROW(),"")))</f>
        <v/>
      </c>
      <c r="J826" t="s">
        <v>2977</v>
      </c>
    </row>
    <row r="827" spans="1:10" x14ac:dyDescent="0.25">
      <c r="A827" s="15" t="s">
        <v>2978</v>
      </c>
      <c r="B827" s="16" t="s">
        <v>51</v>
      </c>
      <c r="C827" s="17" t="s">
        <v>2979</v>
      </c>
      <c r="D827" s="17" t="s">
        <v>2980</v>
      </c>
      <c r="E827" s="17" t="s">
        <v>2645</v>
      </c>
      <c r="F827" s="16" t="s">
        <v>1</v>
      </c>
      <c r="G827" s="17" t="s">
        <v>1</v>
      </c>
      <c r="H827" t="s">
        <v>2981</v>
      </c>
      <c r="I827" t="str">
        <f>IF(Chercher!$Z$1="","",IF(Chercher!$Z$3,IF(LEFT($J827,LEN(Chercher!$Z$2))=Chercher!$Z$2,ROW(),""),IF(AND(ISNUMBER(SEARCH(Chercher!$Z$4,$H827)),OR(Chercher!$Z$5="",ISNUMBER(SEARCH(Chercher!$Z$5,$H827))),OR(Chercher!$Z$6="",ISNUMBER(SEARCH(Chercher!$Z$6,$H827)))),ROW(),"")))</f>
        <v/>
      </c>
      <c r="J827" t="s">
        <v>2982</v>
      </c>
    </row>
    <row r="828" spans="1:10" x14ac:dyDescent="0.25">
      <c r="A828" s="15" t="s">
        <v>2983</v>
      </c>
      <c r="B828" s="16" t="s">
        <v>40</v>
      </c>
      <c r="C828" s="17" t="s">
        <v>2984</v>
      </c>
      <c r="D828" s="17" t="s">
        <v>2980</v>
      </c>
      <c r="E828" s="17" t="s">
        <v>2645</v>
      </c>
      <c r="F828" s="16" t="s">
        <v>1</v>
      </c>
      <c r="G828" s="17" t="s">
        <v>1</v>
      </c>
      <c r="H828" t="s">
        <v>2985</v>
      </c>
      <c r="I828" t="str">
        <f>IF(Chercher!$Z$1="","",IF(Chercher!$Z$3,IF(LEFT($J828,LEN(Chercher!$Z$2))=Chercher!$Z$2,ROW(),""),IF(AND(ISNUMBER(SEARCH(Chercher!$Z$4,$H828)),OR(Chercher!$Z$5="",ISNUMBER(SEARCH(Chercher!$Z$5,$H828))),OR(Chercher!$Z$6="",ISNUMBER(SEARCH(Chercher!$Z$6,$H828)))),ROW(),"")))</f>
        <v/>
      </c>
      <c r="J828" t="s">
        <v>2986</v>
      </c>
    </row>
    <row r="829" spans="1:10" x14ac:dyDescent="0.25">
      <c r="A829" s="15" t="s">
        <v>2987</v>
      </c>
      <c r="B829" s="16" t="s">
        <v>51</v>
      </c>
      <c r="C829" s="17" t="s">
        <v>2988</v>
      </c>
      <c r="D829" s="17" t="s">
        <v>2980</v>
      </c>
      <c r="E829" s="17" t="s">
        <v>2645</v>
      </c>
      <c r="F829" s="16" t="s">
        <v>1</v>
      </c>
      <c r="G829" s="17" t="s">
        <v>1</v>
      </c>
      <c r="H829" t="s">
        <v>2989</v>
      </c>
      <c r="I829" t="str">
        <f>IF(Chercher!$Z$1="","",IF(Chercher!$Z$3,IF(LEFT($J829,LEN(Chercher!$Z$2))=Chercher!$Z$2,ROW(),""),IF(AND(ISNUMBER(SEARCH(Chercher!$Z$4,$H829)),OR(Chercher!$Z$5="",ISNUMBER(SEARCH(Chercher!$Z$5,$H829))),OR(Chercher!$Z$6="",ISNUMBER(SEARCH(Chercher!$Z$6,$H829)))),ROW(),"")))</f>
        <v/>
      </c>
      <c r="J829" t="s">
        <v>2990</v>
      </c>
    </row>
    <row r="830" spans="1:10" x14ac:dyDescent="0.25">
      <c r="A830" s="15" t="s">
        <v>2991</v>
      </c>
      <c r="B830" s="16" t="s">
        <v>40</v>
      </c>
      <c r="C830" s="17" t="s">
        <v>2992</v>
      </c>
      <c r="D830" s="17" t="s">
        <v>2980</v>
      </c>
      <c r="E830" s="17" t="s">
        <v>2645</v>
      </c>
      <c r="F830" s="16" t="s">
        <v>1</v>
      </c>
      <c r="G830" s="17" t="s">
        <v>1</v>
      </c>
      <c r="H830" t="s">
        <v>2993</v>
      </c>
      <c r="I830" t="str">
        <f>IF(Chercher!$Z$1="","",IF(Chercher!$Z$3,IF(LEFT($J830,LEN(Chercher!$Z$2))=Chercher!$Z$2,ROW(),""),IF(AND(ISNUMBER(SEARCH(Chercher!$Z$4,$H830)),OR(Chercher!$Z$5="",ISNUMBER(SEARCH(Chercher!$Z$5,$H830))),OR(Chercher!$Z$6="",ISNUMBER(SEARCH(Chercher!$Z$6,$H830)))),ROW(),"")))</f>
        <v/>
      </c>
      <c r="J830" t="s">
        <v>2994</v>
      </c>
    </row>
    <row r="831" spans="1:10" x14ac:dyDescent="0.25">
      <c r="A831" s="15" t="s">
        <v>2995</v>
      </c>
      <c r="B831" s="16" t="s">
        <v>51</v>
      </c>
      <c r="C831" s="17" t="s">
        <v>2996</v>
      </c>
      <c r="D831" s="17" t="s">
        <v>2980</v>
      </c>
      <c r="E831" s="17" t="s">
        <v>2645</v>
      </c>
      <c r="F831" s="16" t="s">
        <v>1</v>
      </c>
      <c r="G831" s="17" t="s">
        <v>1</v>
      </c>
      <c r="H831" t="s">
        <v>2997</v>
      </c>
      <c r="I831" t="str">
        <f>IF(Chercher!$Z$1="","",IF(Chercher!$Z$3,IF(LEFT($J831,LEN(Chercher!$Z$2))=Chercher!$Z$2,ROW(),""),IF(AND(ISNUMBER(SEARCH(Chercher!$Z$4,$H831)),OR(Chercher!$Z$5="",ISNUMBER(SEARCH(Chercher!$Z$5,$H831))),OR(Chercher!$Z$6="",ISNUMBER(SEARCH(Chercher!$Z$6,$H831)))),ROW(),"")))</f>
        <v/>
      </c>
      <c r="J831" t="s">
        <v>2998</v>
      </c>
    </row>
    <row r="832" spans="1:10" x14ac:dyDescent="0.25">
      <c r="A832" s="15" t="s">
        <v>2999</v>
      </c>
      <c r="B832" s="16" t="s">
        <v>40</v>
      </c>
      <c r="C832" s="17" t="s">
        <v>3000</v>
      </c>
      <c r="D832" s="17" t="s">
        <v>2980</v>
      </c>
      <c r="E832" s="17" t="s">
        <v>2645</v>
      </c>
      <c r="F832" s="16" t="s">
        <v>1</v>
      </c>
      <c r="G832" s="17" t="s">
        <v>1</v>
      </c>
      <c r="H832" t="s">
        <v>3001</v>
      </c>
      <c r="I832" t="str">
        <f>IF(Chercher!$Z$1="","",IF(Chercher!$Z$3,IF(LEFT($J832,LEN(Chercher!$Z$2))=Chercher!$Z$2,ROW(),""),IF(AND(ISNUMBER(SEARCH(Chercher!$Z$4,$H832)),OR(Chercher!$Z$5="",ISNUMBER(SEARCH(Chercher!$Z$5,$H832))),OR(Chercher!$Z$6="",ISNUMBER(SEARCH(Chercher!$Z$6,$H832)))),ROW(),"")))</f>
        <v/>
      </c>
      <c r="J832" t="s">
        <v>3002</v>
      </c>
    </row>
    <row r="833" spans="1:10" x14ac:dyDescent="0.25">
      <c r="A833" s="15" t="s">
        <v>3003</v>
      </c>
      <c r="B833" s="16" t="s">
        <v>51</v>
      </c>
      <c r="C833" s="17" t="s">
        <v>3004</v>
      </c>
      <c r="D833" s="17" t="s">
        <v>2980</v>
      </c>
      <c r="E833" s="17" t="s">
        <v>2645</v>
      </c>
      <c r="F833" s="16" t="s">
        <v>1</v>
      </c>
      <c r="G833" s="17" t="s">
        <v>1</v>
      </c>
      <c r="H833" t="s">
        <v>3005</v>
      </c>
      <c r="I833" t="str">
        <f>IF(Chercher!$Z$1="","",IF(Chercher!$Z$3,IF(LEFT($J833,LEN(Chercher!$Z$2))=Chercher!$Z$2,ROW(),""),IF(AND(ISNUMBER(SEARCH(Chercher!$Z$4,$H833)),OR(Chercher!$Z$5="",ISNUMBER(SEARCH(Chercher!$Z$5,$H833))),OR(Chercher!$Z$6="",ISNUMBER(SEARCH(Chercher!$Z$6,$H833)))),ROW(),"")))</f>
        <v/>
      </c>
      <c r="J833" t="s">
        <v>3006</v>
      </c>
    </row>
    <row r="834" spans="1:10" x14ac:dyDescent="0.25">
      <c r="A834" s="15" t="s">
        <v>3007</v>
      </c>
      <c r="B834" s="16" t="s">
        <v>40</v>
      </c>
      <c r="C834" s="17" t="s">
        <v>3008</v>
      </c>
      <c r="D834" s="17" t="s">
        <v>2980</v>
      </c>
      <c r="E834" s="17" t="s">
        <v>2645</v>
      </c>
      <c r="F834" s="16" t="s">
        <v>1</v>
      </c>
      <c r="G834" s="17" t="s">
        <v>1</v>
      </c>
      <c r="H834" t="s">
        <v>3009</v>
      </c>
      <c r="I834" t="str">
        <f>IF(Chercher!$Z$1="","",IF(Chercher!$Z$3,IF(LEFT($J834,LEN(Chercher!$Z$2))=Chercher!$Z$2,ROW(),""),IF(AND(ISNUMBER(SEARCH(Chercher!$Z$4,$H834)),OR(Chercher!$Z$5="",ISNUMBER(SEARCH(Chercher!$Z$5,$H834))),OR(Chercher!$Z$6="",ISNUMBER(SEARCH(Chercher!$Z$6,$H834)))),ROW(),"")))</f>
        <v/>
      </c>
      <c r="J834" t="s">
        <v>3010</v>
      </c>
    </row>
    <row r="835" spans="1:10" x14ac:dyDescent="0.25">
      <c r="A835" s="15" t="s">
        <v>3011</v>
      </c>
      <c r="B835" s="16" t="s">
        <v>51</v>
      </c>
      <c r="C835" s="17" t="s">
        <v>3012</v>
      </c>
      <c r="D835" s="17" t="s">
        <v>3013</v>
      </c>
      <c r="E835" s="17" t="s">
        <v>2645</v>
      </c>
      <c r="F835" s="16" t="s">
        <v>1404</v>
      </c>
      <c r="G835" s="17" t="s">
        <v>1</v>
      </c>
      <c r="H835" t="s">
        <v>3014</v>
      </c>
      <c r="I835" t="str">
        <f>IF(Chercher!$Z$1="","",IF(Chercher!$Z$3,IF(LEFT($J835,LEN(Chercher!$Z$2))=Chercher!$Z$2,ROW(),""),IF(AND(ISNUMBER(SEARCH(Chercher!$Z$4,$H835)),OR(Chercher!$Z$5="",ISNUMBER(SEARCH(Chercher!$Z$5,$H835))),OR(Chercher!$Z$6="",ISNUMBER(SEARCH(Chercher!$Z$6,$H835)))),ROW(),"")))</f>
        <v/>
      </c>
      <c r="J835" t="s">
        <v>3015</v>
      </c>
    </row>
    <row r="836" spans="1:10" x14ac:dyDescent="0.25">
      <c r="A836" s="15" t="s">
        <v>3016</v>
      </c>
      <c r="B836" s="16" t="s">
        <v>51</v>
      </c>
      <c r="C836" s="17" t="s">
        <v>3017</v>
      </c>
      <c r="D836" s="17" t="s">
        <v>3013</v>
      </c>
      <c r="E836" s="17" t="s">
        <v>2645</v>
      </c>
      <c r="F836" s="16" t="s">
        <v>1404</v>
      </c>
      <c r="G836" s="17" t="s">
        <v>1</v>
      </c>
      <c r="H836" t="s">
        <v>3018</v>
      </c>
      <c r="I836" t="str">
        <f>IF(Chercher!$Z$1="","",IF(Chercher!$Z$3,IF(LEFT($J836,LEN(Chercher!$Z$2))=Chercher!$Z$2,ROW(),""),IF(AND(ISNUMBER(SEARCH(Chercher!$Z$4,$H836)),OR(Chercher!$Z$5="",ISNUMBER(SEARCH(Chercher!$Z$5,$H836))),OR(Chercher!$Z$6="",ISNUMBER(SEARCH(Chercher!$Z$6,$H836)))),ROW(),"")))</f>
        <v/>
      </c>
      <c r="J836" t="s">
        <v>3019</v>
      </c>
    </row>
    <row r="837" spans="1:10" x14ac:dyDescent="0.25">
      <c r="A837" s="15" t="s">
        <v>3020</v>
      </c>
      <c r="B837" s="16" t="s">
        <v>51</v>
      </c>
      <c r="C837" s="17" t="s">
        <v>3021</v>
      </c>
      <c r="D837" s="17" t="s">
        <v>3013</v>
      </c>
      <c r="E837" s="17" t="s">
        <v>2645</v>
      </c>
      <c r="F837" s="16" t="s">
        <v>1404</v>
      </c>
      <c r="G837" s="17" t="s">
        <v>1</v>
      </c>
      <c r="H837" t="s">
        <v>3022</v>
      </c>
      <c r="I837" t="str">
        <f>IF(Chercher!$Z$1="","",IF(Chercher!$Z$3,IF(LEFT($J837,LEN(Chercher!$Z$2))=Chercher!$Z$2,ROW(),""),IF(AND(ISNUMBER(SEARCH(Chercher!$Z$4,$H837)),OR(Chercher!$Z$5="",ISNUMBER(SEARCH(Chercher!$Z$5,$H837))),OR(Chercher!$Z$6="",ISNUMBER(SEARCH(Chercher!$Z$6,$H837)))),ROW(),"")))</f>
        <v/>
      </c>
      <c r="J837" t="s">
        <v>3023</v>
      </c>
    </row>
    <row r="838" spans="1:10" x14ac:dyDescent="0.25">
      <c r="A838" s="15" t="s">
        <v>3024</v>
      </c>
      <c r="B838" s="16" t="s">
        <v>51</v>
      </c>
      <c r="C838" s="17" t="s">
        <v>3025</v>
      </c>
      <c r="D838" s="17" t="s">
        <v>3013</v>
      </c>
      <c r="E838" s="17" t="s">
        <v>2645</v>
      </c>
      <c r="F838" s="16" t="s">
        <v>1404</v>
      </c>
      <c r="G838" s="17" t="s">
        <v>1</v>
      </c>
      <c r="H838" t="s">
        <v>3026</v>
      </c>
      <c r="I838" t="str">
        <f>IF(Chercher!$Z$1="","",IF(Chercher!$Z$3,IF(LEFT($J838,LEN(Chercher!$Z$2))=Chercher!$Z$2,ROW(),""),IF(AND(ISNUMBER(SEARCH(Chercher!$Z$4,$H838)),OR(Chercher!$Z$5="",ISNUMBER(SEARCH(Chercher!$Z$5,$H838))),OR(Chercher!$Z$6="",ISNUMBER(SEARCH(Chercher!$Z$6,$H838)))),ROW(),"")))</f>
        <v/>
      </c>
      <c r="J838" t="s">
        <v>3027</v>
      </c>
    </row>
    <row r="839" spans="1:10" x14ac:dyDescent="0.25">
      <c r="A839" s="15" t="s">
        <v>3028</v>
      </c>
      <c r="B839" s="16" t="s">
        <v>51</v>
      </c>
      <c r="C839" s="17" t="s">
        <v>3029</v>
      </c>
      <c r="D839" s="17" t="s">
        <v>3013</v>
      </c>
      <c r="E839" s="17" t="s">
        <v>2645</v>
      </c>
      <c r="F839" s="16" t="s">
        <v>1404</v>
      </c>
      <c r="G839" s="17" t="s">
        <v>1</v>
      </c>
      <c r="H839" t="s">
        <v>3030</v>
      </c>
      <c r="I839" t="str">
        <f>IF(Chercher!$Z$1="","",IF(Chercher!$Z$3,IF(LEFT($J839,LEN(Chercher!$Z$2))=Chercher!$Z$2,ROW(),""),IF(AND(ISNUMBER(SEARCH(Chercher!$Z$4,$H839)),OR(Chercher!$Z$5="",ISNUMBER(SEARCH(Chercher!$Z$5,$H839))),OR(Chercher!$Z$6="",ISNUMBER(SEARCH(Chercher!$Z$6,$H839)))),ROW(),"")))</f>
        <v/>
      </c>
      <c r="J839" t="s">
        <v>3031</v>
      </c>
    </row>
    <row r="840" spans="1:10" x14ac:dyDescent="0.25">
      <c r="A840" s="15" t="s">
        <v>3032</v>
      </c>
      <c r="B840" s="16" t="s">
        <v>51</v>
      </c>
      <c r="C840" s="17" t="s">
        <v>3033</v>
      </c>
      <c r="D840" s="17" t="s">
        <v>3013</v>
      </c>
      <c r="E840" s="17" t="s">
        <v>2645</v>
      </c>
      <c r="F840" s="16" t="s">
        <v>1404</v>
      </c>
      <c r="G840" s="17" t="s">
        <v>1</v>
      </c>
      <c r="H840" t="s">
        <v>3034</v>
      </c>
      <c r="I840" t="str">
        <f>IF(Chercher!$Z$1="","",IF(Chercher!$Z$3,IF(LEFT($J840,LEN(Chercher!$Z$2))=Chercher!$Z$2,ROW(),""),IF(AND(ISNUMBER(SEARCH(Chercher!$Z$4,$H840)),OR(Chercher!$Z$5="",ISNUMBER(SEARCH(Chercher!$Z$5,$H840))),OR(Chercher!$Z$6="",ISNUMBER(SEARCH(Chercher!$Z$6,$H840)))),ROW(),"")))</f>
        <v/>
      </c>
      <c r="J840" t="s">
        <v>3035</v>
      </c>
    </row>
    <row r="841" spans="1:10" x14ac:dyDescent="0.25">
      <c r="A841" s="15" t="s">
        <v>3036</v>
      </c>
      <c r="B841" s="16" t="s">
        <v>51</v>
      </c>
      <c r="C841" s="17" t="s">
        <v>3037</v>
      </c>
      <c r="D841" s="17" t="s">
        <v>3013</v>
      </c>
      <c r="E841" s="17" t="s">
        <v>2645</v>
      </c>
      <c r="F841" s="16" t="s">
        <v>1404</v>
      </c>
      <c r="G841" s="17" t="s">
        <v>1</v>
      </c>
      <c r="H841" t="s">
        <v>3038</v>
      </c>
      <c r="I841" t="str">
        <f>IF(Chercher!$Z$1="","",IF(Chercher!$Z$3,IF(LEFT($J841,LEN(Chercher!$Z$2))=Chercher!$Z$2,ROW(),""),IF(AND(ISNUMBER(SEARCH(Chercher!$Z$4,$H841)),OR(Chercher!$Z$5="",ISNUMBER(SEARCH(Chercher!$Z$5,$H841))),OR(Chercher!$Z$6="",ISNUMBER(SEARCH(Chercher!$Z$6,$H841)))),ROW(),"")))</f>
        <v/>
      </c>
      <c r="J841" t="s">
        <v>3039</v>
      </c>
    </row>
    <row r="842" spans="1:10" x14ac:dyDescent="0.25">
      <c r="A842" s="15" t="s">
        <v>3040</v>
      </c>
      <c r="B842" s="16" t="s">
        <v>40</v>
      </c>
      <c r="C842" s="17" t="s">
        <v>3041</v>
      </c>
      <c r="D842" s="17" t="s">
        <v>3013</v>
      </c>
      <c r="E842" s="17" t="s">
        <v>2645</v>
      </c>
      <c r="F842" s="16" t="s">
        <v>1404</v>
      </c>
      <c r="G842" s="17" t="s">
        <v>1</v>
      </c>
      <c r="H842" t="s">
        <v>3042</v>
      </c>
      <c r="I842" t="str">
        <f>IF(Chercher!$Z$1="","",IF(Chercher!$Z$3,IF(LEFT($J842,LEN(Chercher!$Z$2))=Chercher!$Z$2,ROW(),""),IF(AND(ISNUMBER(SEARCH(Chercher!$Z$4,$H842)),OR(Chercher!$Z$5="",ISNUMBER(SEARCH(Chercher!$Z$5,$H842))),OR(Chercher!$Z$6="",ISNUMBER(SEARCH(Chercher!$Z$6,$H842)))),ROW(),"")))</f>
        <v/>
      </c>
      <c r="J842" t="s">
        <v>3043</v>
      </c>
    </row>
    <row r="843" spans="1:10" x14ac:dyDescent="0.25">
      <c r="A843" s="15" t="s">
        <v>3044</v>
      </c>
      <c r="B843" s="16" t="s">
        <v>40</v>
      </c>
      <c r="C843" s="17" t="s">
        <v>2939</v>
      </c>
      <c r="D843" s="17" t="s">
        <v>3045</v>
      </c>
      <c r="E843" s="17" t="s">
        <v>3046</v>
      </c>
      <c r="F843" s="16" t="s">
        <v>1</v>
      </c>
      <c r="G843" s="17" t="s">
        <v>1</v>
      </c>
      <c r="H843" t="s">
        <v>2939</v>
      </c>
      <c r="I843" t="str">
        <f>IF(Chercher!$Z$1="","",IF(Chercher!$Z$3,IF(LEFT($J843,LEN(Chercher!$Z$2))=Chercher!$Z$2,ROW(),""),IF(AND(ISNUMBER(SEARCH(Chercher!$Z$4,$H843)),OR(Chercher!$Z$5="",ISNUMBER(SEARCH(Chercher!$Z$5,$H843))),OR(Chercher!$Z$6="",ISNUMBER(SEARCH(Chercher!$Z$6,$H843)))),ROW(),"")))</f>
        <v/>
      </c>
      <c r="J843" t="s">
        <v>3047</v>
      </c>
    </row>
    <row r="844" spans="1:10" x14ac:dyDescent="0.25">
      <c r="A844" s="15" t="s">
        <v>3048</v>
      </c>
      <c r="B844" s="16" t="s">
        <v>40</v>
      </c>
      <c r="C844" s="17" t="s">
        <v>2107</v>
      </c>
      <c r="D844" s="17" t="s">
        <v>3045</v>
      </c>
      <c r="E844" s="17" t="s">
        <v>3046</v>
      </c>
      <c r="F844" s="16" t="s">
        <v>1</v>
      </c>
      <c r="G844" s="17" t="s">
        <v>1</v>
      </c>
      <c r="H844" t="s">
        <v>2107</v>
      </c>
      <c r="I844" t="str">
        <f>IF(Chercher!$Z$1="","",IF(Chercher!$Z$3,IF(LEFT($J844,LEN(Chercher!$Z$2))=Chercher!$Z$2,ROW(),""),IF(AND(ISNUMBER(SEARCH(Chercher!$Z$4,$H844)),OR(Chercher!$Z$5="",ISNUMBER(SEARCH(Chercher!$Z$5,$H844))),OR(Chercher!$Z$6="",ISNUMBER(SEARCH(Chercher!$Z$6,$H844)))),ROW(),"")))</f>
        <v/>
      </c>
      <c r="J844" t="s">
        <v>3049</v>
      </c>
    </row>
    <row r="845" spans="1:10" x14ac:dyDescent="0.25">
      <c r="A845" s="15" t="s">
        <v>3050</v>
      </c>
      <c r="B845" s="16" t="s">
        <v>40</v>
      </c>
      <c r="C845" s="17" t="s">
        <v>3051</v>
      </c>
      <c r="D845" s="17" t="s">
        <v>3045</v>
      </c>
      <c r="E845" s="17" t="s">
        <v>3046</v>
      </c>
      <c r="F845" s="16" t="s">
        <v>1</v>
      </c>
      <c r="G845" s="17" t="s">
        <v>1</v>
      </c>
      <c r="H845" t="s">
        <v>3052</v>
      </c>
      <c r="I845" t="str">
        <f>IF(Chercher!$Z$1="","",IF(Chercher!$Z$3,IF(LEFT($J845,LEN(Chercher!$Z$2))=Chercher!$Z$2,ROW(),""),IF(AND(ISNUMBER(SEARCH(Chercher!$Z$4,$H845)),OR(Chercher!$Z$5="",ISNUMBER(SEARCH(Chercher!$Z$5,$H845))),OR(Chercher!$Z$6="",ISNUMBER(SEARCH(Chercher!$Z$6,$H845)))),ROW(),"")))</f>
        <v/>
      </c>
      <c r="J845" t="s">
        <v>3053</v>
      </c>
    </row>
    <row r="846" spans="1:10" x14ac:dyDescent="0.25">
      <c r="A846" s="15" t="s">
        <v>3054</v>
      </c>
      <c r="B846" s="16" t="s">
        <v>40</v>
      </c>
      <c r="C846" s="17" t="s">
        <v>3055</v>
      </c>
      <c r="D846" s="17" t="s">
        <v>3045</v>
      </c>
      <c r="E846" s="17" t="s">
        <v>3046</v>
      </c>
      <c r="F846" s="16" t="s">
        <v>1</v>
      </c>
      <c r="G846" s="17" t="s">
        <v>1</v>
      </c>
      <c r="H846" t="s">
        <v>3056</v>
      </c>
      <c r="I846" t="str">
        <f>IF(Chercher!$Z$1="","",IF(Chercher!$Z$3,IF(LEFT($J846,LEN(Chercher!$Z$2))=Chercher!$Z$2,ROW(),""),IF(AND(ISNUMBER(SEARCH(Chercher!$Z$4,$H846)),OR(Chercher!$Z$5="",ISNUMBER(SEARCH(Chercher!$Z$5,$H846))),OR(Chercher!$Z$6="",ISNUMBER(SEARCH(Chercher!$Z$6,$H846)))),ROW(),"")))</f>
        <v/>
      </c>
      <c r="J846" t="s">
        <v>3057</v>
      </c>
    </row>
    <row r="847" spans="1:10" x14ac:dyDescent="0.25">
      <c r="A847" s="15" t="s">
        <v>3058</v>
      </c>
      <c r="B847" s="16" t="s">
        <v>40</v>
      </c>
      <c r="C847" s="17" t="s">
        <v>2960</v>
      </c>
      <c r="D847" s="17" t="s">
        <v>3045</v>
      </c>
      <c r="E847" s="17" t="s">
        <v>3046</v>
      </c>
      <c r="F847" s="16" t="s">
        <v>1</v>
      </c>
      <c r="G847" s="17" t="s">
        <v>1</v>
      </c>
      <c r="H847" t="s">
        <v>2960</v>
      </c>
      <c r="I847" t="str">
        <f>IF(Chercher!$Z$1="","",IF(Chercher!$Z$3,IF(LEFT($J847,LEN(Chercher!$Z$2))=Chercher!$Z$2,ROW(),""),IF(AND(ISNUMBER(SEARCH(Chercher!$Z$4,$H847)),OR(Chercher!$Z$5="",ISNUMBER(SEARCH(Chercher!$Z$5,$H847))),OR(Chercher!$Z$6="",ISNUMBER(SEARCH(Chercher!$Z$6,$H847)))),ROW(),"")))</f>
        <v/>
      </c>
      <c r="J847" t="s">
        <v>3059</v>
      </c>
    </row>
    <row r="848" spans="1:10" x14ac:dyDescent="0.25">
      <c r="A848" s="15" t="s">
        <v>3060</v>
      </c>
      <c r="B848" s="16" t="s">
        <v>51</v>
      </c>
      <c r="C848" s="17" t="s">
        <v>3061</v>
      </c>
      <c r="D848" s="17" t="s">
        <v>3045</v>
      </c>
      <c r="E848" s="17" t="s">
        <v>3046</v>
      </c>
      <c r="F848" s="16" t="s">
        <v>1</v>
      </c>
      <c r="G848" s="17" t="s">
        <v>1</v>
      </c>
      <c r="H848" t="s">
        <v>3061</v>
      </c>
      <c r="I848" t="str">
        <f>IF(Chercher!$Z$1="","",IF(Chercher!$Z$3,IF(LEFT($J848,LEN(Chercher!$Z$2))=Chercher!$Z$2,ROW(),""),IF(AND(ISNUMBER(SEARCH(Chercher!$Z$4,$H848)),OR(Chercher!$Z$5="",ISNUMBER(SEARCH(Chercher!$Z$5,$H848))),OR(Chercher!$Z$6="",ISNUMBER(SEARCH(Chercher!$Z$6,$H848)))),ROW(),"")))</f>
        <v/>
      </c>
      <c r="J848" t="s">
        <v>3062</v>
      </c>
    </row>
    <row r="849" spans="1:10" x14ac:dyDescent="0.25">
      <c r="A849" s="15" t="s">
        <v>3063</v>
      </c>
      <c r="B849" s="16" t="s">
        <v>51</v>
      </c>
      <c r="C849" s="17" t="s">
        <v>3064</v>
      </c>
      <c r="D849" s="17" t="s">
        <v>3045</v>
      </c>
      <c r="E849" s="17" t="s">
        <v>3046</v>
      </c>
      <c r="F849" s="16" t="s">
        <v>1</v>
      </c>
      <c r="G849" s="17" t="s">
        <v>1</v>
      </c>
      <c r="H849" t="s">
        <v>3064</v>
      </c>
      <c r="I849" t="str">
        <f>IF(Chercher!$Z$1="","",IF(Chercher!$Z$3,IF(LEFT($J849,LEN(Chercher!$Z$2))=Chercher!$Z$2,ROW(),""),IF(AND(ISNUMBER(SEARCH(Chercher!$Z$4,$H849)),OR(Chercher!$Z$5="",ISNUMBER(SEARCH(Chercher!$Z$5,$H849))),OR(Chercher!$Z$6="",ISNUMBER(SEARCH(Chercher!$Z$6,$H849)))),ROW(),"")))</f>
        <v/>
      </c>
      <c r="J849" t="s">
        <v>3065</v>
      </c>
    </row>
    <row r="850" spans="1:10" x14ac:dyDescent="0.25">
      <c r="A850" s="15" t="s">
        <v>3066</v>
      </c>
      <c r="B850" s="16" t="s">
        <v>51</v>
      </c>
      <c r="C850" s="17" t="s">
        <v>3067</v>
      </c>
      <c r="D850" s="17" t="s">
        <v>3045</v>
      </c>
      <c r="E850" s="17" t="s">
        <v>3046</v>
      </c>
      <c r="F850" s="16" t="s">
        <v>1</v>
      </c>
      <c r="G850" s="17" t="s">
        <v>1</v>
      </c>
      <c r="H850" t="s">
        <v>3068</v>
      </c>
      <c r="I850" t="str">
        <f>IF(Chercher!$Z$1="","",IF(Chercher!$Z$3,IF(LEFT($J850,LEN(Chercher!$Z$2))=Chercher!$Z$2,ROW(),""),IF(AND(ISNUMBER(SEARCH(Chercher!$Z$4,$H850)),OR(Chercher!$Z$5="",ISNUMBER(SEARCH(Chercher!$Z$5,$H850))),OR(Chercher!$Z$6="",ISNUMBER(SEARCH(Chercher!$Z$6,$H850)))),ROW(),"")))</f>
        <v/>
      </c>
      <c r="J850" t="s">
        <v>3069</v>
      </c>
    </row>
    <row r="851" spans="1:10" x14ac:dyDescent="0.25">
      <c r="A851" s="15" t="s">
        <v>3070</v>
      </c>
      <c r="B851" s="16" t="s">
        <v>51</v>
      </c>
      <c r="C851" s="17" t="s">
        <v>3071</v>
      </c>
      <c r="D851" s="17" t="s">
        <v>3045</v>
      </c>
      <c r="E851" s="17" t="s">
        <v>3046</v>
      </c>
      <c r="F851" s="16" t="s">
        <v>1</v>
      </c>
      <c r="G851" s="17" t="s">
        <v>1</v>
      </c>
      <c r="H851" t="s">
        <v>3071</v>
      </c>
      <c r="I851" t="str">
        <f>IF(Chercher!$Z$1="","",IF(Chercher!$Z$3,IF(LEFT($J851,LEN(Chercher!$Z$2))=Chercher!$Z$2,ROW(),""),IF(AND(ISNUMBER(SEARCH(Chercher!$Z$4,$H851)),OR(Chercher!$Z$5="",ISNUMBER(SEARCH(Chercher!$Z$5,$H851))),OR(Chercher!$Z$6="",ISNUMBER(SEARCH(Chercher!$Z$6,$H851)))),ROW(),"")))</f>
        <v/>
      </c>
      <c r="J851" t="s">
        <v>3072</v>
      </c>
    </row>
    <row r="852" spans="1:10" x14ac:dyDescent="0.25">
      <c r="A852" s="15" t="s">
        <v>3073</v>
      </c>
      <c r="B852" s="16" t="s">
        <v>51</v>
      </c>
      <c r="C852" s="17" t="s">
        <v>3074</v>
      </c>
      <c r="D852" s="17" t="s">
        <v>3045</v>
      </c>
      <c r="E852" s="17" t="s">
        <v>3046</v>
      </c>
      <c r="F852" s="16" t="s">
        <v>1</v>
      </c>
      <c r="G852" s="17" t="s">
        <v>1</v>
      </c>
      <c r="H852" t="s">
        <v>3074</v>
      </c>
      <c r="I852" t="str">
        <f>IF(Chercher!$Z$1="","",IF(Chercher!$Z$3,IF(LEFT($J852,LEN(Chercher!$Z$2))=Chercher!$Z$2,ROW(),""),IF(AND(ISNUMBER(SEARCH(Chercher!$Z$4,$H852)),OR(Chercher!$Z$5="",ISNUMBER(SEARCH(Chercher!$Z$5,$H852))),OR(Chercher!$Z$6="",ISNUMBER(SEARCH(Chercher!$Z$6,$H852)))),ROW(),"")))</f>
        <v/>
      </c>
      <c r="J852" t="s">
        <v>3075</v>
      </c>
    </row>
    <row r="853" spans="1:10" x14ac:dyDescent="0.25">
      <c r="A853" s="15" t="s">
        <v>3076</v>
      </c>
      <c r="B853" s="16" t="s">
        <v>51</v>
      </c>
      <c r="C853" s="17" t="s">
        <v>3077</v>
      </c>
      <c r="D853" s="17" t="s">
        <v>3045</v>
      </c>
      <c r="E853" s="17" t="s">
        <v>3046</v>
      </c>
      <c r="F853" s="16" t="s">
        <v>1</v>
      </c>
      <c r="G853" s="17" t="s">
        <v>1</v>
      </c>
      <c r="H853" t="s">
        <v>3078</v>
      </c>
      <c r="I853" t="str">
        <f>IF(Chercher!$Z$1="","",IF(Chercher!$Z$3,IF(LEFT($J853,LEN(Chercher!$Z$2))=Chercher!$Z$2,ROW(),""),IF(AND(ISNUMBER(SEARCH(Chercher!$Z$4,$H853)),OR(Chercher!$Z$5="",ISNUMBER(SEARCH(Chercher!$Z$5,$H853))),OR(Chercher!$Z$6="",ISNUMBER(SEARCH(Chercher!$Z$6,$H853)))),ROW(),"")))</f>
        <v/>
      </c>
      <c r="J853" t="s">
        <v>3079</v>
      </c>
    </row>
    <row r="854" spans="1:10" x14ac:dyDescent="0.25">
      <c r="A854" s="15" t="s">
        <v>3080</v>
      </c>
      <c r="B854" s="16" t="s">
        <v>51</v>
      </c>
      <c r="C854" s="17" t="s">
        <v>3081</v>
      </c>
      <c r="D854" s="17" t="s">
        <v>3045</v>
      </c>
      <c r="E854" s="17" t="s">
        <v>3046</v>
      </c>
      <c r="F854" s="16" t="s">
        <v>1</v>
      </c>
      <c r="G854" s="17" t="s">
        <v>1</v>
      </c>
      <c r="H854" t="s">
        <v>3082</v>
      </c>
      <c r="I854" t="str">
        <f>IF(Chercher!$Z$1="","",IF(Chercher!$Z$3,IF(LEFT($J854,LEN(Chercher!$Z$2))=Chercher!$Z$2,ROW(),""),IF(AND(ISNUMBER(SEARCH(Chercher!$Z$4,$H854)),OR(Chercher!$Z$5="",ISNUMBER(SEARCH(Chercher!$Z$5,$H854))),OR(Chercher!$Z$6="",ISNUMBER(SEARCH(Chercher!$Z$6,$H854)))),ROW(),"")))</f>
        <v/>
      </c>
      <c r="J854" t="s">
        <v>3083</v>
      </c>
    </row>
    <row r="855" spans="1:10" x14ac:dyDescent="0.25">
      <c r="A855" s="15" t="s">
        <v>3084</v>
      </c>
      <c r="B855" s="16" t="s">
        <v>40</v>
      </c>
      <c r="C855" s="17" t="s">
        <v>3085</v>
      </c>
      <c r="D855" s="17" t="s">
        <v>3045</v>
      </c>
      <c r="E855" s="17" t="s">
        <v>3046</v>
      </c>
      <c r="F855" s="16" t="s">
        <v>1</v>
      </c>
      <c r="G855" s="17" t="s">
        <v>1</v>
      </c>
      <c r="H855" t="s">
        <v>3086</v>
      </c>
      <c r="I855">
        <f>IF(Chercher!$Z$1="","",IF(Chercher!$Z$3,IF(LEFT($J855,LEN(Chercher!$Z$2))=Chercher!$Z$2,ROW(),""),IF(AND(ISNUMBER(SEARCH(Chercher!$Z$4,$H855)),OR(Chercher!$Z$5="",ISNUMBER(SEARCH(Chercher!$Z$5,$H855))),OR(Chercher!$Z$6="",ISNUMBER(SEARCH(Chercher!$Z$6,$H855)))),ROW(),"")))</f>
        <v>855</v>
      </c>
      <c r="J855" t="s">
        <v>3087</v>
      </c>
    </row>
    <row r="856" spans="1:10" x14ac:dyDescent="0.25">
      <c r="A856" s="15" t="s">
        <v>3088</v>
      </c>
      <c r="B856" s="16" t="s">
        <v>51</v>
      </c>
      <c r="C856" s="17" t="s">
        <v>3089</v>
      </c>
      <c r="D856" s="17" t="s">
        <v>3045</v>
      </c>
      <c r="E856" s="17" t="s">
        <v>3046</v>
      </c>
      <c r="F856" s="16" t="s">
        <v>1</v>
      </c>
      <c r="G856" s="17" t="s">
        <v>1</v>
      </c>
      <c r="H856" t="s">
        <v>3090</v>
      </c>
      <c r="I856">
        <f>IF(Chercher!$Z$1="","",IF(Chercher!$Z$3,IF(LEFT($J856,LEN(Chercher!$Z$2))=Chercher!$Z$2,ROW(),""),IF(AND(ISNUMBER(SEARCH(Chercher!$Z$4,$H856)),OR(Chercher!$Z$5="",ISNUMBER(SEARCH(Chercher!$Z$5,$H856))),OR(Chercher!$Z$6="",ISNUMBER(SEARCH(Chercher!$Z$6,$H856)))),ROW(),"")))</f>
        <v>856</v>
      </c>
      <c r="J856" t="s">
        <v>3091</v>
      </c>
    </row>
    <row r="857" spans="1:10" x14ac:dyDescent="0.25">
      <c r="A857" s="15" t="s">
        <v>3092</v>
      </c>
      <c r="B857" s="16" t="s">
        <v>51</v>
      </c>
      <c r="C857" s="17" t="s">
        <v>3093</v>
      </c>
      <c r="D857" s="17" t="s">
        <v>3045</v>
      </c>
      <c r="E857" s="17" t="s">
        <v>3046</v>
      </c>
      <c r="F857" s="16" t="s">
        <v>1</v>
      </c>
      <c r="G857" s="17" t="s">
        <v>1</v>
      </c>
      <c r="H857" t="s">
        <v>3094</v>
      </c>
      <c r="I857" t="str">
        <f>IF(Chercher!$Z$1="","",IF(Chercher!$Z$3,IF(LEFT($J857,LEN(Chercher!$Z$2))=Chercher!$Z$2,ROW(),""),IF(AND(ISNUMBER(SEARCH(Chercher!$Z$4,$H857)),OR(Chercher!$Z$5="",ISNUMBER(SEARCH(Chercher!$Z$5,$H857))),OR(Chercher!$Z$6="",ISNUMBER(SEARCH(Chercher!$Z$6,$H857)))),ROW(),"")))</f>
        <v/>
      </c>
      <c r="J857" t="s">
        <v>3095</v>
      </c>
    </row>
    <row r="858" spans="1:10" x14ac:dyDescent="0.25">
      <c r="A858" s="15" t="s">
        <v>3096</v>
      </c>
      <c r="B858" s="16" t="s">
        <v>40</v>
      </c>
      <c r="C858" s="17" t="s">
        <v>3097</v>
      </c>
      <c r="D858" s="17" t="s">
        <v>3045</v>
      </c>
      <c r="E858" s="17" t="s">
        <v>3046</v>
      </c>
      <c r="F858" s="16" t="s">
        <v>1</v>
      </c>
      <c r="G858" s="17" t="s">
        <v>1</v>
      </c>
      <c r="H858" t="s">
        <v>3098</v>
      </c>
      <c r="I858" t="str">
        <f>IF(Chercher!$Z$1="","",IF(Chercher!$Z$3,IF(LEFT($J858,LEN(Chercher!$Z$2))=Chercher!$Z$2,ROW(),""),IF(AND(ISNUMBER(SEARCH(Chercher!$Z$4,$H858)),OR(Chercher!$Z$5="",ISNUMBER(SEARCH(Chercher!$Z$5,$H858))),OR(Chercher!$Z$6="",ISNUMBER(SEARCH(Chercher!$Z$6,$H858)))),ROW(),"")))</f>
        <v/>
      </c>
      <c r="J858" t="s">
        <v>3099</v>
      </c>
    </row>
    <row r="859" spans="1:10" x14ac:dyDescent="0.25">
      <c r="A859" s="15" t="s">
        <v>3100</v>
      </c>
      <c r="B859" s="16" t="s">
        <v>51</v>
      </c>
      <c r="C859" s="17" t="s">
        <v>3101</v>
      </c>
      <c r="D859" s="17" t="s">
        <v>3045</v>
      </c>
      <c r="E859" s="17" t="s">
        <v>3046</v>
      </c>
      <c r="F859" s="16" t="s">
        <v>1</v>
      </c>
      <c r="G859" s="17" t="s">
        <v>1</v>
      </c>
      <c r="H859" t="s">
        <v>3102</v>
      </c>
      <c r="I859" t="str">
        <f>IF(Chercher!$Z$1="","",IF(Chercher!$Z$3,IF(LEFT($J859,LEN(Chercher!$Z$2))=Chercher!$Z$2,ROW(),""),IF(AND(ISNUMBER(SEARCH(Chercher!$Z$4,$H859)),OR(Chercher!$Z$5="",ISNUMBER(SEARCH(Chercher!$Z$5,$H859))),OR(Chercher!$Z$6="",ISNUMBER(SEARCH(Chercher!$Z$6,$H859)))),ROW(),"")))</f>
        <v/>
      </c>
      <c r="J859" t="s">
        <v>3103</v>
      </c>
    </row>
    <row r="860" spans="1:10" x14ac:dyDescent="0.25">
      <c r="A860" s="15" t="s">
        <v>3104</v>
      </c>
      <c r="B860" s="16" t="s">
        <v>40</v>
      </c>
      <c r="C860" s="17" t="s">
        <v>3105</v>
      </c>
      <c r="D860" s="17" t="s">
        <v>3045</v>
      </c>
      <c r="E860" s="17" t="s">
        <v>3046</v>
      </c>
      <c r="F860" s="16" t="s">
        <v>1</v>
      </c>
      <c r="G860" s="17" t="s">
        <v>1</v>
      </c>
      <c r="H860" t="s">
        <v>3106</v>
      </c>
      <c r="I860" t="str">
        <f>IF(Chercher!$Z$1="","",IF(Chercher!$Z$3,IF(LEFT($J860,LEN(Chercher!$Z$2))=Chercher!$Z$2,ROW(),""),IF(AND(ISNUMBER(SEARCH(Chercher!$Z$4,$H860)),OR(Chercher!$Z$5="",ISNUMBER(SEARCH(Chercher!$Z$5,$H860))),OR(Chercher!$Z$6="",ISNUMBER(SEARCH(Chercher!$Z$6,$H860)))),ROW(),"")))</f>
        <v/>
      </c>
      <c r="J860" t="s">
        <v>3107</v>
      </c>
    </row>
    <row r="861" spans="1:10" x14ac:dyDescent="0.25">
      <c r="A861" s="15" t="s">
        <v>3108</v>
      </c>
      <c r="B861" s="16" t="s">
        <v>51</v>
      </c>
      <c r="C861" s="17" t="s">
        <v>2609</v>
      </c>
      <c r="D861" s="17" t="s">
        <v>3045</v>
      </c>
      <c r="E861" s="17" t="s">
        <v>3046</v>
      </c>
      <c r="F861" s="16" t="s">
        <v>1</v>
      </c>
      <c r="G861" s="17" t="s">
        <v>1</v>
      </c>
      <c r="H861" t="s">
        <v>2610</v>
      </c>
      <c r="I861" t="str">
        <f>IF(Chercher!$Z$1="","",IF(Chercher!$Z$3,IF(LEFT($J861,LEN(Chercher!$Z$2))=Chercher!$Z$2,ROW(),""),IF(AND(ISNUMBER(SEARCH(Chercher!$Z$4,$H861)),OR(Chercher!$Z$5="",ISNUMBER(SEARCH(Chercher!$Z$5,$H861))),OR(Chercher!$Z$6="",ISNUMBER(SEARCH(Chercher!$Z$6,$H861)))),ROW(),"")))</f>
        <v/>
      </c>
      <c r="J861" t="s">
        <v>3109</v>
      </c>
    </row>
    <row r="862" spans="1:10" x14ac:dyDescent="0.25">
      <c r="A862" s="15" t="s">
        <v>3110</v>
      </c>
      <c r="B862" s="16" t="s">
        <v>40</v>
      </c>
      <c r="C862" s="17" t="s">
        <v>3111</v>
      </c>
      <c r="D862" s="17" t="s">
        <v>3045</v>
      </c>
      <c r="E862" s="17" t="s">
        <v>3046</v>
      </c>
      <c r="F862" s="16" t="s">
        <v>1</v>
      </c>
      <c r="G862" s="17" t="s">
        <v>1</v>
      </c>
      <c r="H862" t="s">
        <v>3112</v>
      </c>
      <c r="I862" t="str">
        <f>IF(Chercher!$Z$1="","",IF(Chercher!$Z$3,IF(LEFT($J862,LEN(Chercher!$Z$2))=Chercher!$Z$2,ROW(),""),IF(AND(ISNUMBER(SEARCH(Chercher!$Z$4,$H862)),OR(Chercher!$Z$5="",ISNUMBER(SEARCH(Chercher!$Z$5,$H862))),OR(Chercher!$Z$6="",ISNUMBER(SEARCH(Chercher!$Z$6,$H862)))),ROW(),"")))</f>
        <v/>
      </c>
      <c r="J862" t="s">
        <v>3113</v>
      </c>
    </row>
    <row r="863" spans="1:10" x14ac:dyDescent="0.25">
      <c r="A863" s="15" t="s">
        <v>3114</v>
      </c>
      <c r="B863" s="16" t="s">
        <v>51</v>
      </c>
      <c r="C863" s="17" t="s">
        <v>3115</v>
      </c>
      <c r="D863" s="17" t="s">
        <v>3045</v>
      </c>
      <c r="E863" s="17" t="s">
        <v>3046</v>
      </c>
      <c r="F863" s="16" t="s">
        <v>2235</v>
      </c>
      <c r="G863" s="17" t="s">
        <v>1</v>
      </c>
      <c r="H863" t="s">
        <v>3116</v>
      </c>
      <c r="I863" t="str">
        <f>IF(Chercher!$Z$1="","",IF(Chercher!$Z$3,IF(LEFT($J863,LEN(Chercher!$Z$2))=Chercher!$Z$2,ROW(),""),IF(AND(ISNUMBER(SEARCH(Chercher!$Z$4,$H863)),OR(Chercher!$Z$5="",ISNUMBER(SEARCH(Chercher!$Z$5,$H863))),OR(Chercher!$Z$6="",ISNUMBER(SEARCH(Chercher!$Z$6,$H863)))),ROW(),"")))</f>
        <v/>
      </c>
      <c r="J863" t="s">
        <v>3117</v>
      </c>
    </row>
    <row r="864" spans="1:10" x14ac:dyDescent="0.25">
      <c r="A864" s="15" t="s">
        <v>3118</v>
      </c>
      <c r="B864" s="16" t="s">
        <v>40</v>
      </c>
      <c r="C864" s="17" t="s">
        <v>3119</v>
      </c>
      <c r="D864" s="17" t="s">
        <v>3045</v>
      </c>
      <c r="E864" s="17" t="s">
        <v>3046</v>
      </c>
      <c r="F864" s="16" t="s">
        <v>2235</v>
      </c>
      <c r="G864" s="17" t="s">
        <v>1</v>
      </c>
      <c r="H864" t="s">
        <v>3120</v>
      </c>
      <c r="I864" t="str">
        <f>IF(Chercher!$Z$1="","",IF(Chercher!$Z$3,IF(LEFT($J864,LEN(Chercher!$Z$2))=Chercher!$Z$2,ROW(),""),IF(AND(ISNUMBER(SEARCH(Chercher!$Z$4,$H864)),OR(Chercher!$Z$5="",ISNUMBER(SEARCH(Chercher!$Z$5,$H864))),OR(Chercher!$Z$6="",ISNUMBER(SEARCH(Chercher!$Z$6,$H864)))),ROW(),"")))</f>
        <v/>
      </c>
      <c r="J864" t="s">
        <v>3121</v>
      </c>
    </row>
    <row r="865" spans="1:10" x14ac:dyDescent="0.25">
      <c r="A865" s="15" t="s">
        <v>3122</v>
      </c>
      <c r="B865" s="16" t="s">
        <v>51</v>
      </c>
      <c r="C865" s="17" t="s">
        <v>3123</v>
      </c>
      <c r="D865" s="17" t="s">
        <v>3045</v>
      </c>
      <c r="E865" s="17" t="s">
        <v>3046</v>
      </c>
      <c r="F865" s="16" t="s">
        <v>1</v>
      </c>
      <c r="G865" s="17" t="s">
        <v>1</v>
      </c>
      <c r="H865" t="s">
        <v>3124</v>
      </c>
      <c r="I865" t="str">
        <f>IF(Chercher!$Z$1="","",IF(Chercher!$Z$3,IF(LEFT($J865,LEN(Chercher!$Z$2))=Chercher!$Z$2,ROW(),""),IF(AND(ISNUMBER(SEARCH(Chercher!$Z$4,$H865)),OR(Chercher!$Z$5="",ISNUMBER(SEARCH(Chercher!$Z$5,$H865))),OR(Chercher!$Z$6="",ISNUMBER(SEARCH(Chercher!$Z$6,$H865)))),ROW(),"")))</f>
        <v/>
      </c>
      <c r="J865" t="s">
        <v>3125</v>
      </c>
    </row>
    <row r="866" spans="1:10" x14ac:dyDescent="0.25">
      <c r="A866" s="15" t="s">
        <v>3126</v>
      </c>
      <c r="B866" s="16" t="s">
        <v>40</v>
      </c>
      <c r="C866" s="17" t="s">
        <v>3127</v>
      </c>
      <c r="D866" s="17" t="s">
        <v>3045</v>
      </c>
      <c r="E866" s="17" t="s">
        <v>3046</v>
      </c>
      <c r="F866" s="16" t="s">
        <v>1</v>
      </c>
      <c r="G866" s="17" t="s">
        <v>1</v>
      </c>
      <c r="H866" t="s">
        <v>3128</v>
      </c>
      <c r="I866" t="str">
        <f>IF(Chercher!$Z$1="","",IF(Chercher!$Z$3,IF(LEFT($J866,LEN(Chercher!$Z$2))=Chercher!$Z$2,ROW(),""),IF(AND(ISNUMBER(SEARCH(Chercher!$Z$4,$H866)),OR(Chercher!$Z$5="",ISNUMBER(SEARCH(Chercher!$Z$5,$H866))),OR(Chercher!$Z$6="",ISNUMBER(SEARCH(Chercher!$Z$6,$H866)))),ROW(),"")))</f>
        <v/>
      </c>
      <c r="J866" t="s">
        <v>3129</v>
      </c>
    </row>
    <row r="867" spans="1:10" x14ac:dyDescent="0.25">
      <c r="A867" s="15" t="s">
        <v>3130</v>
      </c>
      <c r="B867" s="16" t="s">
        <v>51</v>
      </c>
      <c r="C867" s="17" t="s">
        <v>2953</v>
      </c>
      <c r="D867" s="17" t="s">
        <v>3045</v>
      </c>
      <c r="E867" s="17" t="s">
        <v>3046</v>
      </c>
      <c r="F867" s="16" t="s">
        <v>1</v>
      </c>
      <c r="G867" s="17" t="s">
        <v>1</v>
      </c>
      <c r="H867" t="s">
        <v>2953</v>
      </c>
      <c r="I867" t="str">
        <f>IF(Chercher!$Z$1="","",IF(Chercher!$Z$3,IF(LEFT($J867,LEN(Chercher!$Z$2))=Chercher!$Z$2,ROW(),""),IF(AND(ISNUMBER(SEARCH(Chercher!$Z$4,$H867)),OR(Chercher!$Z$5="",ISNUMBER(SEARCH(Chercher!$Z$5,$H867))),OR(Chercher!$Z$6="",ISNUMBER(SEARCH(Chercher!$Z$6,$H867)))),ROW(),"")))</f>
        <v/>
      </c>
      <c r="J867" t="s">
        <v>3131</v>
      </c>
    </row>
    <row r="868" spans="1:10" x14ac:dyDescent="0.25">
      <c r="A868" s="15" t="s">
        <v>3132</v>
      </c>
      <c r="B868" s="16" t="s">
        <v>40</v>
      </c>
      <c r="C868" s="17" t="s">
        <v>3133</v>
      </c>
      <c r="D868" s="17" t="s">
        <v>3045</v>
      </c>
      <c r="E868" s="17" t="s">
        <v>3046</v>
      </c>
      <c r="F868" s="16" t="s">
        <v>1</v>
      </c>
      <c r="G868" s="17" t="s">
        <v>1</v>
      </c>
      <c r="H868" t="s">
        <v>3134</v>
      </c>
      <c r="I868" t="str">
        <f>IF(Chercher!$Z$1="","",IF(Chercher!$Z$3,IF(LEFT($J868,LEN(Chercher!$Z$2))=Chercher!$Z$2,ROW(),""),IF(AND(ISNUMBER(SEARCH(Chercher!$Z$4,$H868)),OR(Chercher!$Z$5="",ISNUMBER(SEARCH(Chercher!$Z$5,$H868))),OR(Chercher!$Z$6="",ISNUMBER(SEARCH(Chercher!$Z$6,$H868)))),ROW(),"")))</f>
        <v/>
      </c>
      <c r="J868" t="s">
        <v>3135</v>
      </c>
    </row>
    <row r="869" spans="1:10" x14ac:dyDescent="0.25">
      <c r="A869" s="15" t="s">
        <v>3136</v>
      </c>
      <c r="B869" s="16" t="s">
        <v>40</v>
      </c>
      <c r="C869" s="17" t="s">
        <v>2103</v>
      </c>
      <c r="D869" s="17" t="s">
        <v>3045</v>
      </c>
      <c r="E869" s="17" t="s">
        <v>3046</v>
      </c>
      <c r="F869" s="16" t="s">
        <v>1</v>
      </c>
      <c r="G869" s="17" t="s">
        <v>1</v>
      </c>
      <c r="H869" t="s">
        <v>2104</v>
      </c>
      <c r="I869" t="str">
        <f>IF(Chercher!$Z$1="","",IF(Chercher!$Z$3,IF(LEFT($J869,LEN(Chercher!$Z$2))=Chercher!$Z$2,ROW(),""),IF(AND(ISNUMBER(SEARCH(Chercher!$Z$4,$H869)),OR(Chercher!$Z$5="",ISNUMBER(SEARCH(Chercher!$Z$5,$H869))),OR(Chercher!$Z$6="",ISNUMBER(SEARCH(Chercher!$Z$6,$H869)))),ROW(),"")))</f>
        <v/>
      </c>
      <c r="J869" t="s">
        <v>3137</v>
      </c>
    </row>
    <row r="870" spans="1:10" x14ac:dyDescent="0.25">
      <c r="A870" s="15" t="s">
        <v>3138</v>
      </c>
      <c r="B870" s="16" t="s">
        <v>40</v>
      </c>
      <c r="C870" s="17" t="s">
        <v>3139</v>
      </c>
      <c r="D870" s="17" t="s">
        <v>3045</v>
      </c>
      <c r="E870" s="17" t="s">
        <v>3046</v>
      </c>
      <c r="F870" s="16" t="s">
        <v>1</v>
      </c>
      <c r="G870" s="17" t="s">
        <v>1</v>
      </c>
      <c r="H870" t="s">
        <v>3140</v>
      </c>
      <c r="I870" t="str">
        <f>IF(Chercher!$Z$1="","",IF(Chercher!$Z$3,IF(LEFT($J870,LEN(Chercher!$Z$2))=Chercher!$Z$2,ROW(),""),IF(AND(ISNUMBER(SEARCH(Chercher!$Z$4,$H870)),OR(Chercher!$Z$5="",ISNUMBER(SEARCH(Chercher!$Z$5,$H870))),OR(Chercher!$Z$6="",ISNUMBER(SEARCH(Chercher!$Z$6,$H870)))),ROW(),"")))</f>
        <v/>
      </c>
      <c r="J870" t="s">
        <v>3141</v>
      </c>
    </row>
    <row r="871" spans="1:10" x14ac:dyDescent="0.25">
      <c r="A871" s="15" t="s">
        <v>3142</v>
      </c>
      <c r="B871" s="16" t="s">
        <v>40</v>
      </c>
      <c r="C871" s="17" t="s">
        <v>3143</v>
      </c>
      <c r="D871" s="17" t="s">
        <v>3045</v>
      </c>
      <c r="E871" s="17" t="s">
        <v>3046</v>
      </c>
      <c r="F871" s="16" t="s">
        <v>1</v>
      </c>
      <c r="G871" s="17" t="s">
        <v>1</v>
      </c>
      <c r="H871" t="s">
        <v>3144</v>
      </c>
      <c r="I871" t="str">
        <f>IF(Chercher!$Z$1="","",IF(Chercher!$Z$3,IF(LEFT($J871,LEN(Chercher!$Z$2))=Chercher!$Z$2,ROW(),""),IF(AND(ISNUMBER(SEARCH(Chercher!$Z$4,$H871)),OR(Chercher!$Z$5="",ISNUMBER(SEARCH(Chercher!$Z$5,$H871))),OR(Chercher!$Z$6="",ISNUMBER(SEARCH(Chercher!$Z$6,$H871)))),ROW(),"")))</f>
        <v/>
      </c>
      <c r="J871" t="s">
        <v>3145</v>
      </c>
    </row>
    <row r="872" spans="1:10" x14ac:dyDescent="0.25">
      <c r="A872" s="15" t="s">
        <v>3146</v>
      </c>
      <c r="B872" s="16" t="s">
        <v>51</v>
      </c>
      <c r="C872" s="17" t="s">
        <v>3147</v>
      </c>
      <c r="D872" s="17" t="s">
        <v>3045</v>
      </c>
      <c r="E872" s="17" t="s">
        <v>3046</v>
      </c>
      <c r="F872" s="16" t="s">
        <v>1404</v>
      </c>
      <c r="G872" s="17" t="s">
        <v>1</v>
      </c>
      <c r="H872" t="s">
        <v>3148</v>
      </c>
      <c r="I872" t="str">
        <f>IF(Chercher!$Z$1="","",IF(Chercher!$Z$3,IF(LEFT($J872,LEN(Chercher!$Z$2))=Chercher!$Z$2,ROW(),""),IF(AND(ISNUMBER(SEARCH(Chercher!$Z$4,$H872)),OR(Chercher!$Z$5="",ISNUMBER(SEARCH(Chercher!$Z$5,$H872))),OR(Chercher!$Z$6="",ISNUMBER(SEARCH(Chercher!$Z$6,$H872)))),ROW(),"")))</f>
        <v/>
      </c>
      <c r="J872" t="s">
        <v>3149</v>
      </c>
    </row>
    <row r="873" spans="1:10" x14ac:dyDescent="0.25">
      <c r="A873" s="15" t="s">
        <v>3150</v>
      </c>
      <c r="B873" s="16" t="s">
        <v>51</v>
      </c>
      <c r="C873" s="17" t="s">
        <v>3151</v>
      </c>
      <c r="D873" s="17" t="s">
        <v>3045</v>
      </c>
      <c r="E873" s="17" t="s">
        <v>3046</v>
      </c>
      <c r="F873" s="16" t="s">
        <v>1404</v>
      </c>
      <c r="G873" s="17" t="s">
        <v>1</v>
      </c>
      <c r="H873" t="s">
        <v>3152</v>
      </c>
      <c r="I873" t="str">
        <f>IF(Chercher!$Z$1="","",IF(Chercher!$Z$3,IF(LEFT($J873,LEN(Chercher!$Z$2))=Chercher!$Z$2,ROW(),""),IF(AND(ISNUMBER(SEARCH(Chercher!$Z$4,$H873)),OR(Chercher!$Z$5="",ISNUMBER(SEARCH(Chercher!$Z$5,$H873))),OR(Chercher!$Z$6="",ISNUMBER(SEARCH(Chercher!$Z$6,$H873)))),ROW(),"")))</f>
        <v/>
      </c>
      <c r="J873" t="s">
        <v>3153</v>
      </c>
    </row>
    <row r="874" spans="1:10" x14ac:dyDescent="0.25">
      <c r="A874" s="15" t="s">
        <v>3154</v>
      </c>
      <c r="B874" s="16" t="s">
        <v>40</v>
      </c>
      <c r="C874" s="17" t="s">
        <v>3155</v>
      </c>
      <c r="D874" s="17" t="s">
        <v>3045</v>
      </c>
      <c r="E874" s="17" t="s">
        <v>3046</v>
      </c>
      <c r="F874" s="16" t="s">
        <v>1404</v>
      </c>
      <c r="G874" s="17" t="s">
        <v>1</v>
      </c>
      <c r="H874" t="s">
        <v>3156</v>
      </c>
      <c r="I874" t="str">
        <f>IF(Chercher!$Z$1="","",IF(Chercher!$Z$3,IF(LEFT($J874,LEN(Chercher!$Z$2))=Chercher!$Z$2,ROW(),""),IF(AND(ISNUMBER(SEARCH(Chercher!$Z$4,$H874)),OR(Chercher!$Z$5="",ISNUMBER(SEARCH(Chercher!$Z$5,$H874))),OR(Chercher!$Z$6="",ISNUMBER(SEARCH(Chercher!$Z$6,$H874)))),ROW(),"")))</f>
        <v/>
      </c>
      <c r="J874" t="s">
        <v>3157</v>
      </c>
    </row>
    <row r="875" spans="1:10" x14ac:dyDescent="0.25">
      <c r="A875" s="15" t="s">
        <v>3158</v>
      </c>
      <c r="B875" s="16" t="s">
        <v>40</v>
      </c>
      <c r="C875" s="17" t="s">
        <v>3159</v>
      </c>
      <c r="D875" s="17" t="s">
        <v>3045</v>
      </c>
      <c r="E875" s="17" t="s">
        <v>3046</v>
      </c>
      <c r="F875" s="16" t="s">
        <v>1</v>
      </c>
      <c r="G875" s="17" t="s">
        <v>1</v>
      </c>
      <c r="H875" t="s">
        <v>3160</v>
      </c>
      <c r="I875" t="str">
        <f>IF(Chercher!$Z$1="","",IF(Chercher!$Z$3,IF(LEFT($J875,LEN(Chercher!$Z$2))=Chercher!$Z$2,ROW(),""),IF(AND(ISNUMBER(SEARCH(Chercher!$Z$4,$H875)),OR(Chercher!$Z$5="",ISNUMBER(SEARCH(Chercher!$Z$5,$H875))),OR(Chercher!$Z$6="",ISNUMBER(SEARCH(Chercher!$Z$6,$H875)))),ROW(),"")))</f>
        <v/>
      </c>
      <c r="J875" t="s">
        <v>3161</v>
      </c>
    </row>
    <row r="876" spans="1:10" x14ac:dyDescent="0.25">
      <c r="A876" s="15" t="s">
        <v>3162</v>
      </c>
      <c r="B876" s="16" t="s">
        <v>40</v>
      </c>
      <c r="C876" s="17" t="s">
        <v>3163</v>
      </c>
      <c r="D876" s="17" t="s">
        <v>3164</v>
      </c>
      <c r="E876" s="17" t="s">
        <v>3046</v>
      </c>
      <c r="F876" s="16" t="s">
        <v>1</v>
      </c>
      <c r="G876" s="17" t="s">
        <v>1</v>
      </c>
      <c r="H876" t="s">
        <v>3165</v>
      </c>
      <c r="I876" t="str">
        <f>IF(Chercher!$Z$1="","",IF(Chercher!$Z$3,IF(LEFT($J876,LEN(Chercher!$Z$2))=Chercher!$Z$2,ROW(),""),IF(AND(ISNUMBER(SEARCH(Chercher!$Z$4,$H876)),OR(Chercher!$Z$5="",ISNUMBER(SEARCH(Chercher!$Z$5,$H876))),OR(Chercher!$Z$6="",ISNUMBER(SEARCH(Chercher!$Z$6,$H876)))),ROW(),"")))</f>
        <v/>
      </c>
      <c r="J876" t="s">
        <v>3166</v>
      </c>
    </row>
    <row r="877" spans="1:10" x14ac:dyDescent="0.25">
      <c r="A877" s="15" t="s">
        <v>3167</v>
      </c>
      <c r="B877" s="16" t="s">
        <v>40</v>
      </c>
      <c r="C877" s="17" t="s">
        <v>3168</v>
      </c>
      <c r="D877" s="17" t="s">
        <v>3164</v>
      </c>
      <c r="E877" s="17" t="s">
        <v>3046</v>
      </c>
      <c r="F877" s="16" t="s">
        <v>1</v>
      </c>
      <c r="G877" s="17" t="s">
        <v>1</v>
      </c>
      <c r="H877" t="s">
        <v>3168</v>
      </c>
      <c r="I877" t="str">
        <f>IF(Chercher!$Z$1="","",IF(Chercher!$Z$3,IF(LEFT($J877,LEN(Chercher!$Z$2))=Chercher!$Z$2,ROW(),""),IF(AND(ISNUMBER(SEARCH(Chercher!$Z$4,$H877)),OR(Chercher!$Z$5="",ISNUMBER(SEARCH(Chercher!$Z$5,$H877))),OR(Chercher!$Z$6="",ISNUMBER(SEARCH(Chercher!$Z$6,$H877)))),ROW(),"")))</f>
        <v/>
      </c>
      <c r="J877" t="s">
        <v>3169</v>
      </c>
    </row>
    <row r="878" spans="1:10" x14ac:dyDescent="0.25">
      <c r="A878" s="15" t="s">
        <v>3170</v>
      </c>
      <c r="B878" s="16" t="s">
        <v>40</v>
      </c>
      <c r="C878" s="17" t="s">
        <v>3171</v>
      </c>
      <c r="D878" s="17" t="s">
        <v>3164</v>
      </c>
      <c r="E878" s="17" t="s">
        <v>3046</v>
      </c>
      <c r="F878" s="16" t="s">
        <v>1</v>
      </c>
      <c r="G878" s="17" t="s">
        <v>1</v>
      </c>
      <c r="H878" t="s">
        <v>3172</v>
      </c>
      <c r="I878" t="str">
        <f>IF(Chercher!$Z$1="","",IF(Chercher!$Z$3,IF(LEFT($J878,LEN(Chercher!$Z$2))=Chercher!$Z$2,ROW(),""),IF(AND(ISNUMBER(SEARCH(Chercher!$Z$4,$H878)),OR(Chercher!$Z$5="",ISNUMBER(SEARCH(Chercher!$Z$5,$H878))),OR(Chercher!$Z$6="",ISNUMBER(SEARCH(Chercher!$Z$6,$H878)))),ROW(),"")))</f>
        <v/>
      </c>
      <c r="J878" t="s">
        <v>3173</v>
      </c>
    </row>
    <row r="879" spans="1:10" x14ac:dyDescent="0.25">
      <c r="A879" s="15" t="s">
        <v>3174</v>
      </c>
      <c r="B879" s="16" t="s">
        <v>40</v>
      </c>
      <c r="C879" s="17" t="s">
        <v>3175</v>
      </c>
      <c r="D879" s="17" t="s">
        <v>3176</v>
      </c>
      <c r="E879" s="17" t="s">
        <v>3046</v>
      </c>
      <c r="F879" s="16" t="s">
        <v>1</v>
      </c>
      <c r="G879" s="17" t="s">
        <v>1</v>
      </c>
      <c r="H879" t="s">
        <v>3177</v>
      </c>
      <c r="I879" t="str">
        <f>IF(Chercher!$Z$1="","",IF(Chercher!$Z$3,IF(LEFT($J879,LEN(Chercher!$Z$2))=Chercher!$Z$2,ROW(),""),IF(AND(ISNUMBER(SEARCH(Chercher!$Z$4,$H879)),OR(Chercher!$Z$5="",ISNUMBER(SEARCH(Chercher!$Z$5,$H879))),OR(Chercher!$Z$6="",ISNUMBER(SEARCH(Chercher!$Z$6,$H879)))),ROW(),"")))</f>
        <v/>
      </c>
      <c r="J879" t="s">
        <v>3178</v>
      </c>
    </row>
    <row r="880" spans="1:10" x14ac:dyDescent="0.25">
      <c r="A880" s="15" t="s">
        <v>3179</v>
      </c>
      <c r="B880" s="16" t="s">
        <v>40</v>
      </c>
      <c r="C880" s="17" t="s">
        <v>3180</v>
      </c>
      <c r="D880" s="17" t="s">
        <v>3176</v>
      </c>
      <c r="E880" s="17" t="s">
        <v>3046</v>
      </c>
      <c r="F880" s="16" t="s">
        <v>1</v>
      </c>
      <c r="G880" s="17" t="s">
        <v>1</v>
      </c>
      <c r="H880" t="s">
        <v>3181</v>
      </c>
      <c r="I880" t="str">
        <f>IF(Chercher!$Z$1="","",IF(Chercher!$Z$3,IF(LEFT($J880,LEN(Chercher!$Z$2))=Chercher!$Z$2,ROW(),""),IF(AND(ISNUMBER(SEARCH(Chercher!$Z$4,$H880)),OR(Chercher!$Z$5="",ISNUMBER(SEARCH(Chercher!$Z$5,$H880))),OR(Chercher!$Z$6="",ISNUMBER(SEARCH(Chercher!$Z$6,$H880)))),ROW(),"")))</f>
        <v/>
      </c>
      <c r="J880" t="s">
        <v>3182</v>
      </c>
    </row>
    <row r="881" spans="1:10" x14ac:dyDescent="0.25">
      <c r="A881" s="15" t="s">
        <v>3183</v>
      </c>
      <c r="B881" s="16" t="s">
        <v>40</v>
      </c>
      <c r="C881" s="17" t="s">
        <v>3184</v>
      </c>
      <c r="D881" s="17" t="s">
        <v>3176</v>
      </c>
      <c r="E881" s="17" t="s">
        <v>3046</v>
      </c>
      <c r="F881" s="16" t="s">
        <v>1</v>
      </c>
      <c r="G881" s="17" t="s">
        <v>1</v>
      </c>
      <c r="H881" t="s">
        <v>3185</v>
      </c>
      <c r="I881" t="str">
        <f>IF(Chercher!$Z$1="","",IF(Chercher!$Z$3,IF(LEFT($J881,LEN(Chercher!$Z$2))=Chercher!$Z$2,ROW(),""),IF(AND(ISNUMBER(SEARCH(Chercher!$Z$4,$H881)),OR(Chercher!$Z$5="",ISNUMBER(SEARCH(Chercher!$Z$5,$H881))),OR(Chercher!$Z$6="",ISNUMBER(SEARCH(Chercher!$Z$6,$H881)))),ROW(),"")))</f>
        <v/>
      </c>
      <c r="J881" t="s">
        <v>3186</v>
      </c>
    </row>
    <row r="882" spans="1:10" x14ac:dyDescent="0.25">
      <c r="A882" s="15" t="s">
        <v>3187</v>
      </c>
      <c r="B882" s="16" t="s">
        <v>40</v>
      </c>
      <c r="C882" s="17" t="s">
        <v>3188</v>
      </c>
      <c r="D882" s="17" t="s">
        <v>3176</v>
      </c>
      <c r="E882" s="17" t="s">
        <v>3046</v>
      </c>
      <c r="F882" s="16" t="s">
        <v>1</v>
      </c>
      <c r="G882" s="17" t="s">
        <v>1</v>
      </c>
      <c r="H882" t="s">
        <v>3189</v>
      </c>
      <c r="I882" t="str">
        <f>IF(Chercher!$Z$1="","",IF(Chercher!$Z$3,IF(LEFT($J882,LEN(Chercher!$Z$2))=Chercher!$Z$2,ROW(),""),IF(AND(ISNUMBER(SEARCH(Chercher!$Z$4,$H882)),OR(Chercher!$Z$5="",ISNUMBER(SEARCH(Chercher!$Z$5,$H882))),OR(Chercher!$Z$6="",ISNUMBER(SEARCH(Chercher!$Z$6,$H882)))),ROW(),"")))</f>
        <v/>
      </c>
      <c r="J882" t="s">
        <v>3190</v>
      </c>
    </row>
    <row r="883" spans="1:10" x14ac:dyDescent="0.25">
      <c r="A883" s="15" t="s">
        <v>3191</v>
      </c>
      <c r="B883" s="16" t="s">
        <v>40</v>
      </c>
      <c r="C883" s="17" t="s">
        <v>3192</v>
      </c>
      <c r="D883" s="17" t="s">
        <v>3176</v>
      </c>
      <c r="E883" s="17" t="s">
        <v>3046</v>
      </c>
      <c r="F883" s="16" t="s">
        <v>1</v>
      </c>
      <c r="G883" s="17" t="s">
        <v>1</v>
      </c>
      <c r="H883" t="s">
        <v>3193</v>
      </c>
      <c r="I883" t="str">
        <f>IF(Chercher!$Z$1="","",IF(Chercher!$Z$3,IF(LEFT($J883,LEN(Chercher!$Z$2))=Chercher!$Z$2,ROW(),""),IF(AND(ISNUMBER(SEARCH(Chercher!$Z$4,$H883)),OR(Chercher!$Z$5="",ISNUMBER(SEARCH(Chercher!$Z$5,$H883))),OR(Chercher!$Z$6="",ISNUMBER(SEARCH(Chercher!$Z$6,$H883)))),ROW(),"")))</f>
        <v/>
      </c>
      <c r="J883" t="s">
        <v>3194</v>
      </c>
    </row>
    <row r="884" spans="1:10" x14ac:dyDescent="0.25">
      <c r="A884" s="15" t="s">
        <v>3195</v>
      </c>
      <c r="B884" s="16" t="s">
        <v>40</v>
      </c>
      <c r="C884" s="17" t="s">
        <v>3196</v>
      </c>
      <c r="D884" s="17" t="s">
        <v>3176</v>
      </c>
      <c r="E884" s="17" t="s">
        <v>3046</v>
      </c>
      <c r="F884" s="16" t="s">
        <v>1</v>
      </c>
      <c r="G884" s="17" t="s">
        <v>1</v>
      </c>
      <c r="H884" t="s">
        <v>3197</v>
      </c>
      <c r="I884" t="str">
        <f>IF(Chercher!$Z$1="","",IF(Chercher!$Z$3,IF(LEFT($J884,LEN(Chercher!$Z$2))=Chercher!$Z$2,ROW(),""),IF(AND(ISNUMBER(SEARCH(Chercher!$Z$4,$H884)),OR(Chercher!$Z$5="",ISNUMBER(SEARCH(Chercher!$Z$5,$H884))),OR(Chercher!$Z$6="",ISNUMBER(SEARCH(Chercher!$Z$6,$H884)))),ROW(),"")))</f>
        <v/>
      </c>
      <c r="J884" t="s">
        <v>3198</v>
      </c>
    </row>
    <row r="885" spans="1:10" x14ac:dyDescent="0.25">
      <c r="A885" s="15" t="s">
        <v>3199</v>
      </c>
      <c r="B885" s="16" t="s">
        <v>40</v>
      </c>
      <c r="C885" s="17" t="s">
        <v>3200</v>
      </c>
      <c r="D885" s="17" t="s">
        <v>3176</v>
      </c>
      <c r="E885" s="17" t="s">
        <v>3046</v>
      </c>
      <c r="F885" s="16" t="s">
        <v>1</v>
      </c>
      <c r="G885" s="17" t="s">
        <v>1</v>
      </c>
      <c r="H885" t="s">
        <v>3201</v>
      </c>
      <c r="I885" t="str">
        <f>IF(Chercher!$Z$1="","",IF(Chercher!$Z$3,IF(LEFT($J885,LEN(Chercher!$Z$2))=Chercher!$Z$2,ROW(),""),IF(AND(ISNUMBER(SEARCH(Chercher!$Z$4,$H885)),OR(Chercher!$Z$5="",ISNUMBER(SEARCH(Chercher!$Z$5,$H885))),OR(Chercher!$Z$6="",ISNUMBER(SEARCH(Chercher!$Z$6,$H885)))),ROW(),"")))</f>
        <v/>
      </c>
      <c r="J885" t="s">
        <v>3202</v>
      </c>
    </row>
    <row r="887" ht="30" customHeight="1" spans="1:5" x14ac:dyDescent="0.25">
      <c r="A887" s="18" t="s">
        <v>3203</v>
      </c>
      <c r="B887" s="18"/>
      <c r="C887" s="18"/>
      <c r="D887" s="18"/>
      <c r="E887" s="18"/>
    </row>
  </sheetData>
  <sheetProtection sheet="1" formatColumns="0" formatRows="0" autoFilter="0"/>
  <autoFilter ref="A1:G885"/>
  <mergeCells count="1">
    <mergeCell ref="A887:E887"/>
  </mergeCells>
  <conditionalFormatting sqref="B2:B885">
    <cfRule type="expression" dxfId="2" priority="1">
      <formula>B2="Oui"</formula>
    </cfRule>
  </conditionalFormatting>
  <conditionalFormatting sqref="F2:F885">
    <cfRule type="expression" dxfId="3" priority="1">
      <formula>F2&lt;&gt;""</formula>
    </cfRule>
  </conditionalFormatting>
  <pageSetup paperSize="9" orientation="landscape" fitToWidth="1" fitToHeight="0"/>
  <headerFooter>
    <oddFooter>&amp;LListe des codes déchets - modèle Roméo Labs, romeolabs.app (CC BY 4.0)&amp;CPage &amp;P / &amp;N&amp;RRegistre tenu sur le terrain : tryromeo.com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sheetPr>
  <dimension ref="A1:F134"/>
  <sheetViews>
    <sheetView workbookViewId="0">
      <pane ySplit="1" topLeftCell="A2" activePane="bottomLeft" state="frozen"/>
      <selection pane="bottomLeft"/>
    </sheetView>
  </sheetViews>
  <sheetFormatPr defaultRowHeight="15" outlineLevelRow="0" outlineLevelCol="0" x14ac:dyDescent="55"/>
  <cols>
    <col min="2" max="2" width="80" customWidth="1"/>
    <col min="3" max="6" width="11" customWidth="1"/>
  </cols>
  <sheetData>
    <row r="1" ht="34" customHeight="1" spans="1:6" x14ac:dyDescent="0.25">
      <c r="A1" s="11" t="s">
        <v>28</v>
      </c>
      <c r="B1" s="11" t="s">
        <v>3204</v>
      </c>
      <c r="C1" s="11" t="s">
        <v>3205</v>
      </c>
      <c r="D1" s="11" t="s">
        <v>3206</v>
      </c>
      <c r="E1" s="11" t="s">
        <v>3207</v>
      </c>
      <c r="F1" s="11" t="s">
        <v>3206</v>
      </c>
    </row>
    <row r="2" spans="1:6" x14ac:dyDescent="0.25">
      <c r="A2" s="19" t="s">
        <v>3208</v>
      </c>
      <c r="B2" s="19" t="s">
        <v>3209</v>
      </c>
      <c r="C2" s="19">
        <v>24</v>
      </c>
      <c r="D2" s="19">
        <v>7</v>
      </c>
      <c r="E2" s="19">
        <v>24</v>
      </c>
      <c r="F2" s="19">
        <v>7</v>
      </c>
    </row>
    <row r="3" spans="1:6" x14ac:dyDescent="0.25">
      <c r="A3" s="20" t="s">
        <v>3210</v>
      </c>
      <c r="B3" s="21" t="s">
        <v>3211</v>
      </c>
      <c r="C3" s="20">
        <v>2</v>
      </c>
      <c r="D3" s="20">
        <v>0</v>
      </c>
      <c r="E3" s="20">
        <v>2</v>
      </c>
      <c r="F3" s="20">
        <v>0</v>
      </c>
    </row>
    <row r="4" spans="1:6" x14ac:dyDescent="0.25">
      <c r="A4" s="20" t="s">
        <v>3212</v>
      </c>
      <c r="B4" s="21" t="s">
        <v>3213</v>
      </c>
      <c r="C4" s="20">
        <v>8</v>
      </c>
      <c r="D4" s="20">
        <v>4</v>
      </c>
      <c r="E4" s="20">
        <v>8</v>
      </c>
      <c r="F4" s="20">
        <v>4</v>
      </c>
    </row>
    <row r="5" spans="1:6" x14ac:dyDescent="0.25">
      <c r="A5" s="20" t="s">
        <v>3214</v>
      </c>
      <c r="B5" s="21" t="s">
        <v>3215</v>
      </c>
      <c r="C5" s="20">
        <v>8</v>
      </c>
      <c r="D5" s="20">
        <v>1</v>
      </c>
      <c r="E5" s="20">
        <v>8</v>
      </c>
      <c r="F5" s="20">
        <v>1</v>
      </c>
    </row>
    <row r="6" spans="1:6" x14ac:dyDescent="0.25">
      <c r="A6" s="20" t="s">
        <v>3216</v>
      </c>
      <c r="B6" s="21" t="s">
        <v>3217</v>
      </c>
      <c r="C6" s="20">
        <v>6</v>
      </c>
      <c r="D6" s="20">
        <v>2</v>
      </c>
      <c r="E6" s="20">
        <v>6</v>
      </c>
      <c r="F6" s="20">
        <v>2</v>
      </c>
    </row>
    <row r="7" spans="1:6" x14ac:dyDescent="0.25">
      <c r="A7" s="19" t="s">
        <v>3218</v>
      </c>
      <c r="B7" s="19" t="s">
        <v>3219</v>
      </c>
      <c r="C7" s="19">
        <v>38</v>
      </c>
      <c r="D7" s="19">
        <v>1</v>
      </c>
      <c r="E7" s="19">
        <v>38</v>
      </c>
      <c r="F7" s="19">
        <v>1</v>
      </c>
    </row>
    <row r="8" spans="1:6" x14ac:dyDescent="0.25">
      <c r="A8" s="20" t="s">
        <v>3220</v>
      </c>
      <c r="B8" s="21" t="s">
        <v>3221</v>
      </c>
      <c r="C8" s="20">
        <v>10</v>
      </c>
      <c r="D8" s="20">
        <v>1</v>
      </c>
      <c r="E8" s="20">
        <v>10</v>
      </c>
      <c r="F8" s="20">
        <v>1</v>
      </c>
    </row>
    <row r="9" spans="1:6" x14ac:dyDescent="0.25">
      <c r="A9" s="20" t="s">
        <v>3222</v>
      </c>
      <c r="B9" s="21" t="s">
        <v>3223</v>
      </c>
      <c r="C9" s="20">
        <v>5</v>
      </c>
      <c r="D9" s="20">
        <v>0</v>
      </c>
      <c r="E9" s="20">
        <v>5</v>
      </c>
      <c r="F9" s="20">
        <v>0</v>
      </c>
    </row>
    <row r="10" spans="1:6" x14ac:dyDescent="0.25">
      <c r="A10" s="20" t="s">
        <v>3224</v>
      </c>
      <c r="B10" s="21" t="s">
        <v>3225</v>
      </c>
      <c r="C10" s="20">
        <v>6</v>
      </c>
      <c r="D10" s="20">
        <v>0</v>
      </c>
      <c r="E10" s="20">
        <v>6</v>
      </c>
      <c r="F10" s="20">
        <v>0</v>
      </c>
    </row>
    <row r="11" spans="1:6" x14ac:dyDescent="0.25">
      <c r="A11" s="20" t="s">
        <v>3226</v>
      </c>
      <c r="B11" s="21" t="s">
        <v>3227</v>
      </c>
      <c r="C11" s="20">
        <v>4</v>
      </c>
      <c r="D11" s="20">
        <v>0</v>
      </c>
      <c r="E11" s="20">
        <v>4</v>
      </c>
      <c r="F11" s="20">
        <v>0</v>
      </c>
    </row>
    <row r="12" spans="1:6" x14ac:dyDescent="0.25">
      <c r="A12" s="20" t="s">
        <v>3228</v>
      </c>
      <c r="B12" s="21" t="s">
        <v>3229</v>
      </c>
      <c r="C12" s="20">
        <v>3</v>
      </c>
      <c r="D12" s="20">
        <v>0</v>
      </c>
      <c r="E12" s="20">
        <v>3</v>
      </c>
      <c r="F12" s="20">
        <v>0</v>
      </c>
    </row>
    <row r="13" spans="1:6" x14ac:dyDescent="0.25">
      <c r="A13" s="20" t="s">
        <v>3230</v>
      </c>
      <c r="B13" s="21" t="s">
        <v>3231</v>
      </c>
      <c r="C13" s="20">
        <v>4</v>
      </c>
      <c r="D13" s="20">
        <v>0</v>
      </c>
      <c r="E13" s="20">
        <v>4</v>
      </c>
      <c r="F13" s="20">
        <v>0</v>
      </c>
    </row>
    <row r="14" spans="1:6" x14ac:dyDescent="0.25">
      <c r="A14" s="20" t="s">
        <v>3232</v>
      </c>
      <c r="B14" s="21" t="s">
        <v>3233</v>
      </c>
      <c r="C14" s="20">
        <v>6</v>
      </c>
      <c r="D14" s="20">
        <v>0</v>
      </c>
      <c r="E14" s="20">
        <v>6</v>
      </c>
      <c r="F14" s="20">
        <v>0</v>
      </c>
    </row>
    <row r="15" spans="1:6" x14ac:dyDescent="0.25">
      <c r="A15" s="19" t="s">
        <v>3234</v>
      </c>
      <c r="B15" s="19" t="s">
        <v>3235</v>
      </c>
      <c r="C15" s="19">
        <v>19</v>
      </c>
      <c r="D15" s="19">
        <v>6</v>
      </c>
      <c r="E15" s="19">
        <v>19</v>
      </c>
      <c r="F15" s="19">
        <v>6</v>
      </c>
    </row>
    <row r="16" spans="1:6" x14ac:dyDescent="0.25">
      <c r="A16" s="20" t="s">
        <v>3236</v>
      </c>
      <c r="B16" s="21" t="s">
        <v>3237</v>
      </c>
      <c r="C16" s="20">
        <v>4</v>
      </c>
      <c r="D16" s="20">
        <v>1</v>
      </c>
      <c r="E16" s="20">
        <v>4</v>
      </c>
      <c r="F16" s="20">
        <v>1</v>
      </c>
    </row>
    <row r="17" spans="1:6" x14ac:dyDescent="0.25">
      <c r="A17" s="20" t="s">
        <v>3238</v>
      </c>
      <c r="B17" s="21" t="s">
        <v>3239</v>
      </c>
      <c r="C17" s="20">
        <v>6</v>
      </c>
      <c r="D17" s="20">
        <v>5</v>
      </c>
      <c r="E17" s="20">
        <v>6</v>
      </c>
      <c r="F17" s="20">
        <v>5</v>
      </c>
    </row>
    <row r="18" spans="1:6" x14ac:dyDescent="0.25">
      <c r="A18" s="20" t="s">
        <v>3240</v>
      </c>
      <c r="B18" s="21" t="s">
        <v>3241</v>
      </c>
      <c r="C18" s="20">
        <v>9</v>
      </c>
      <c r="D18" s="20">
        <v>0</v>
      </c>
      <c r="E18" s="20">
        <v>9</v>
      </c>
      <c r="F18" s="20">
        <v>0</v>
      </c>
    </row>
    <row r="19" spans="1:6" x14ac:dyDescent="0.25">
      <c r="A19" s="19" t="s">
        <v>3242</v>
      </c>
      <c r="B19" s="19" t="s">
        <v>3243</v>
      </c>
      <c r="C19" s="19">
        <v>21</v>
      </c>
      <c r="D19" s="19">
        <v>4</v>
      </c>
      <c r="E19" s="19">
        <v>21</v>
      </c>
      <c r="F19" s="19">
        <v>4</v>
      </c>
    </row>
    <row r="20" spans="1:6" x14ac:dyDescent="0.25">
      <c r="A20" s="20" t="s">
        <v>3244</v>
      </c>
      <c r="B20" s="21" t="s">
        <v>3245</v>
      </c>
      <c r="C20" s="20">
        <v>10</v>
      </c>
      <c r="D20" s="20">
        <v>1</v>
      </c>
      <c r="E20" s="20">
        <v>10</v>
      </c>
      <c r="F20" s="20">
        <v>1</v>
      </c>
    </row>
    <row r="21" spans="1:6" x14ac:dyDescent="0.25">
      <c r="A21" s="20" t="s">
        <v>3246</v>
      </c>
      <c r="B21" s="21" t="s">
        <v>3247</v>
      </c>
      <c r="C21" s="20">
        <v>11</v>
      </c>
      <c r="D21" s="20">
        <v>3</v>
      </c>
      <c r="E21" s="20">
        <v>11</v>
      </c>
      <c r="F21" s="20">
        <v>3</v>
      </c>
    </row>
    <row r="22" spans="1:6" x14ac:dyDescent="0.25">
      <c r="A22" s="19" t="s">
        <v>3248</v>
      </c>
      <c r="B22" s="19" t="s">
        <v>3249</v>
      </c>
      <c r="C22" s="19">
        <v>24</v>
      </c>
      <c r="D22" s="19">
        <v>14</v>
      </c>
      <c r="E22" s="19">
        <v>24</v>
      </c>
      <c r="F22" s="19">
        <v>14</v>
      </c>
    </row>
    <row r="23" spans="1:6" x14ac:dyDescent="0.25">
      <c r="A23" s="20" t="s">
        <v>3250</v>
      </c>
      <c r="B23" s="21" t="s">
        <v>3251</v>
      </c>
      <c r="C23" s="20">
        <v>17</v>
      </c>
      <c r="D23" s="20">
        <v>11</v>
      </c>
      <c r="E23" s="20">
        <v>17</v>
      </c>
      <c r="F23" s="20">
        <v>11</v>
      </c>
    </row>
    <row r="24" spans="1:6" x14ac:dyDescent="0.25">
      <c r="A24" s="20" t="s">
        <v>3252</v>
      </c>
      <c r="B24" s="21" t="s">
        <v>3253</v>
      </c>
      <c r="C24" s="20">
        <v>4</v>
      </c>
      <c r="D24" s="20">
        <v>2</v>
      </c>
      <c r="E24" s="20">
        <v>4</v>
      </c>
      <c r="F24" s="20">
        <v>2</v>
      </c>
    </row>
    <row r="25" spans="1:6" x14ac:dyDescent="0.25">
      <c r="A25" s="20" t="s">
        <v>3254</v>
      </c>
      <c r="B25" s="21" t="s">
        <v>3255</v>
      </c>
      <c r="C25" s="20">
        <v>3</v>
      </c>
      <c r="D25" s="20">
        <v>1</v>
      </c>
      <c r="E25" s="20">
        <v>3</v>
      </c>
      <c r="F25" s="20">
        <v>1</v>
      </c>
    </row>
    <row r="26" spans="1:6" x14ac:dyDescent="0.25">
      <c r="A26" s="19" t="s">
        <v>3256</v>
      </c>
      <c r="B26" s="19" t="s">
        <v>3257</v>
      </c>
      <c r="C26" s="19">
        <v>48</v>
      </c>
      <c r="D26" s="19">
        <v>29</v>
      </c>
      <c r="E26" s="19">
        <v>48</v>
      </c>
      <c r="F26" s="19">
        <v>29</v>
      </c>
    </row>
    <row r="27" spans="1:6" x14ac:dyDescent="0.25">
      <c r="A27" s="20" t="s">
        <v>3258</v>
      </c>
      <c r="B27" s="21" t="s">
        <v>3259</v>
      </c>
      <c r="C27" s="20">
        <v>7</v>
      </c>
      <c r="D27" s="20">
        <v>6</v>
      </c>
      <c r="E27" s="20">
        <v>7</v>
      </c>
      <c r="F27" s="20">
        <v>6</v>
      </c>
    </row>
    <row r="28" spans="1:6" x14ac:dyDescent="0.25">
      <c r="A28" s="20" t="s">
        <v>3260</v>
      </c>
      <c r="B28" s="21" t="s">
        <v>3261</v>
      </c>
      <c r="C28" s="20">
        <v>5</v>
      </c>
      <c r="D28" s="20">
        <v>4</v>
      </c>
      <c r="E28" s="20">
        <v>5</v>
      </c>
      <c r="F28" s="20">
        <v>4</v>
      </c>
    </row>
    <row r="29" spans="1:6" x14ac:dyDescent="0.25">
      <c r="A29" s="20" t="s">
        <v>3262</v>
      </c>
      <c r="B29" s="21" t="s">
        <v>3263</v>
      </c>
      <c r="C29" s="20">
        <v>6</v>
      </c>
      <c r="D29" s="20">
        <v>3</v>
      </c>
      <c r="E29" s="20">
        <v>6</v>
      </c>
      <c r="F29" s="20">
        <v>3</v>
      </c>
    </row>
    <row r="30" spans="1:6" x14ac:dyDescent="0.25">
      <c r="A30" s="20" t="s">
        <v>3264</v>
      </c>
      <c r="B30" s="21" t="s">
        <v>3265</v>
      </c>
      <c r="C30" s="20">
        <v>4</v>
      </c>
      <c r="D30" s="20">
        <v>3</v>
      </c>
      <c r="E30" s="20">
        <v>4</v>
      </c>
      <c r="F30" s="20">
        <v>3</v>
      </c>
    </row>
    <row r="31" spans="1:6" x14ac:dyDescent="0.25">
      <c r="A31" s="20" t="s">
        <v>3266</v>
      </c>
      <c r="B31" s="21" t="s">
        <v>187</v>
      </c>
      <c r="C31" s="20">
        <v>2</v>
      </c>
      <c r="D31" s="20">
        <v>1</v>
      </c>
      <c r="E31" s="20">
        <v>2</v>
      </c>
      <c r="F31" s="20">
        <v>1</v>
      </c>
    </row>
    <row r="32" spans="1:6" x14ac:dyDescent="0.25">
      <c r="A32" s="20" t="s">
        <v>3267</v>
      </c>
      <c r="B32" s="21" t="s">
        <v>3268</v>
      </c>
      <c r="C32" s="20">
        <v>3</v>
      </c>
      <c r="D32" s="20">
        <v>1</v>
      </c>
      <c r="E32" s="20">
        <v>3</v>
      </c>
      <c r="F32" s="20">
        <v>1</v>
      </c>
    </row>
    <row r="33" spans="1:6" x14ac:dyDescent="0.25">
      <c r="A33" s="20" t="s">
        <v>3269</v>
      </c>
      <c r="B33" s="21" t="s">
        <v>3270</v>
      </c>
      <c r="C33" s="20">
        <v>5</v>
      </c>
      <c r="D33" s="20">
        <v>4</v>
      </c>
      <c r="E33" s="20">
        <v>5</v>
      </c>
      <c r="F33" s="20">
        <v>4</v>
      </c>
    </row>
    <row r="34" spans="1:6" x14ac:dyDescent="0.25">
      <c r="A34" s="20" t="s">
        <v>3271</v>
      </c>
      <c r="B34" s="21" t="s">
        <v>3272</v>
      </c>
      <c r="C34" s="20">
        <v>2</v>
      </c>
      <c r="D34" s="20">
        <v>1</v>
      </c>
      <c r="E34" s="20">
        <v>2</v>
      </c>
      <c r="F34" s="20">
        <v>1</v>
      </c>
    </row>
    <row r="35" spans="1:6" x14ac:dyDescent="0.25">
      <c r="A35" s="20" t="s">
        <v>3273</v>
      </c>
      <c r="B35" s="21" t="s">
        <v>3274</v>
      </c>
      <c r="C35" s="20">
        <v>4</v>
      </c>
      <c r="D35" s="20">
        <v>1</v>
      </c>
      <c r="E35" s="20">
        <v>4</v>
      </c>
      <c r="F35" s="20">
        <v>1</v>
      </c>
    </row>
    <row r="36" spans="1:6" x14ac:dyDescent="0.25">
      <c r="A36" s="20" t="s">
        <v>3275</v>
      </c>
      <c r="B36" s="21" t="s">
        <v>3276</v>
      </c>
      <c r="C36" s="20">
        <v>2</v>
      </c>
      <c r="D36" s="20">
        <v>1</v>
      </c>
      <c r="E36" s="20">
        <v>2</v>
      </c>
      <c r="F36" s="20">
        <v>1</v>
      </c>
    </row>
    <row r="37" spans="1:6" x14ac:dyDescent="0.25">
      <c r="A37" s="20" t="s">
        <v>3277</v>
      </c>
      <c r="B37" s="21" t="s">
        <v>3278</v>
      </c>
      <c r="C37" s="20">
        <v>2</v>
      </c>
      <c r="D37" s="20">
        <v>0</v>
      </c>
      <c r="E37" s="20">
        <v>2</v>
      </c>
      <c r="F37" s="20">
        <v>0</v>
      </c>
    </row>
    <row r="38" spans="1:6" x14ac:dyDescent="0.25">
      <c r="A38" s="20" t="s">
        <v>3279</v>
      </c>
      <c r="B38" s="21" t="s">
        <v>3280</v>
      </c>
      <c r="C38" s="20">
        <v>6</v>
      </c>
      <c r="D38" s="20">
        <v>4</v>
      </c>
      <c r="E38" s="20">
        <v>6</v>
      </c>
      <c r="F38" s="20">
        <v>4</v>
      </c>
    </row>
    <row r="39" spans="1:6" x14ac:dyDescent="0.25">
      <c r="A39" s="19" t="s">
        <v>3281</v>
      </c>
      <c r="B39" s="19" t="s">
        <v>3282</v>
      </c>
      <c r="C39" s="19">
        <v>78</v>
      </c>
      <c r="D39" s="19">
        <v>60</v>
      </c>
      <c r="E39" s="19">
        <v>78</v>
      </c>
      <c r="F39" s="19">
        <v>60</v>
      </c>
    </row>
    <row r="40" spans="1:6" x14ac:dyDescent="0.25">
      <c r="A40" s="20" t="s">
        <v>3283</v>
      </c>
      <c r="B40" s="21" t="s">
        <v>3284</v>
      </c>
      <c r="C40" s="20">
        <v>10</v>
      </c>
      <c r="D40" s="20">
        <v>8</v>
      </c>
      <c r="E40" s="20">
        <v>10</v>
      </c>
      <c r="F40" s="20">
        <v>8</v>
      </c>
    </row>
    <row r="41" spans="1:6" x14ac:dyDescent="0.25">
      <c r="A41" s="20" t="s">
        <v>3285</v>
      </c>
      <c r="B41" s="21" t="s">
        <v>3286</v>
      </c>
      <c r="C41" s="20">
        <v>15</v>
      </c>
      <c r="D41" s="20">
        <v>10</v>
      </c>
      <c r="E41" s="20">
        <v>15</v>
      </c>
      <c r="F41" s="20">
        <v>10</v>
      </c>
    </row>
    <row r="42" spans="1:6" x14ac:dyDescent="0.25">
      <c r="A42" s="20" t="s">
        <v>3287</v>
      </c>
      <c r="B42" s="21" t="s">
        <v>3288</v>
      </c>
      <c r="C42" s="20">
        <v>10</v>
      </c>
      <c r="D42" s="20">
        <v>8</v>
      </c>
      <c r="E42" s="20">
        <v>10</v>
      </c>
      <c r="F42" s="20">
        <v>8</v>
      </c>
    </row>
    <row r="43" spans="1:6" x14ac:dyDescent="0.25">
      <c r="A43" s="20" t="s">
        <v>3289</v>
      </c>
      <c r="B43" s="21" t="s">
        <v>3290</v>
      </c>
      <c r="C43" s="20">
        <v>11</v>
      </c>
      <c r="D43" s="20">
        <v>9</v>
      </c>
      <c r="E43" s="20">
        <v>11</v>
      </c>
      <c r="F43" s="20">
        <v>9</v>
      </c>
    </row>
    <row r="44" spans="1:6" x14ac:dyDescent="0.25">
      <c r="A44" s="20" t="s">
        <v>3291</v>
      </c>
      <c r="B44" s="21" t="s">
        <v>3292</v>
      </c>
      <c r="C44" s="20">
        <v>12</v>
      </c>
      <c r="D44" s="20">
        <v>9</v>
      </c>
      <c r="E44" s="20">
        <v>12</v>
      </c>
      <c r="F44" s="20">
        <v>9</v>
      </c>
    </row>
    <row r="45" spans="1:6" x14ac:dyDescent="0.25">
      <c r="A45" s="20" t="s">
        <v>3293</v>
      </c>
      <c r="B45" s="21" t="s">
        <v>3294</v>
      </c>
      <c r="C45" s="20">
        <v>10</v>
      </c>
      <c r="D45" s="20">
        <v>8</v>
      </c>
      <c r="E45" s="20">
        <v>10</v>
      </c>
      <c r="F45" s="20">
        <v>8</v>
      </c>
    </row>
    <row r="46" spans="1:6" x14ac:dyDescent="0.25">
      <c r="A46" s="20" t="s">
        <v>3295</v>
      </c>
      <c r="B46" s="21" t="s">
        <v>3296</v>
      </c>
      <c r="C46" s="20">
        <v>10</v>
      </c>
      <c r="D46" s="20">
        <v>8</v>
      </c>
      <c r="E46" s="20">
        <v>10</v>
      </c>
      <c r="F46" s="20">
        <v>8</v>
      </c>
    </row>
    <row r="47" spans="1:6" x14ac:dyDescent="0.25">
      <c r="A47" s="19" t="s">
        <v>3297</v>
      </c>
      <c r="B47" s="19" t="s">
        <v>3298</v>
      </c>
      <c r="C47" s="19">
        <v>38</v>
      </c>
      <c r="D47" s="19">
        <v>17</v>
      </c>
      <c r="E47" s="19">
        <v>38</v>
      </c>
      <c r="F47" s="19">
        <v>17</v>
      </c>
    </row>
    <row r="48" spans="1:6" x14ac:dyDescent="0.25">
      <c r="A48" s="20" t="s">
        <v>3299</v>
      </c>
      <c r="B48" s="21" t="s">
        <v>3300</v>
      </c>
      <c r="C48" s="20">
        <v>12</v>
      </c>
      <c r="D48" s="20">
        <v>6</v>
      </c>
      <c r="E48" s="20">
        <v>12</v>
      </c>
      <c r="F48" s="20">
        <v>6</v>
      </c>
    </row>
    <row r="49" spans="1:6" x14ac:dyDescent="0.25">
      <c r="A49" s="20" t="s">
        <v>3301</v>
      </c>
      <c r="B49" s="21" t="s">
        <v>3302</v>
      </c>
      <c r="C49" s="20">
        <v>4</v>
      </c>
      <c r="D49" s="20">
        <v>0</v>
      </c>
      <c r="E49" s="20">
        <v>4</v>
      </c>
      <c r="F49" s="20">
        <v>0</v>
      </c>
    </row>
    <row r="50" spans="1:6" x14ac:dyDescent="0.25">
      <c r="A50" s="20" t="s">
        <v>3303</v>
      </c>
      <c r="B50" s="21" t="s">
        <v>3304</v>
      </c>
      <c r="C50" s="20">
        <v>11</v>
      </c>
      <c r="D50" s="20">
        <v>5</v>
      </c>
      <c r="E50" s="20">
        <v>11</v>
      </c>
      <c r="F50" s="20">
        <v>5</v>
      </c>
    </row>
    <row r="51" spans="1:6" x14ac:dyDescent="0.25">
      <c r="A51" s="20" t="s">
        <v>3305</v>
      </c>
      <c r="B51" s="21" t="s">
        <v>3306</v>
      </c>
      <c r="C51" s="20">
        <v>10</v>
      </c>
      <c r="D51" s="20">
        <v>5</v>
      </c>
      <c r="E51" s="20">
        <v>10</v>
      </c>
      <c r="F51" s="20">
        <v>5</v>
      </c>
    </row>
    <row r="52" spans="1:6" x14ac:dyDescent="0.25">
      <c r="A52" s="20" t="s">
        <v>3307</v>
      </c>
      <c r="B52" s="21" t="s">
        <v>3308</v>
      </c>
      <c r="C52" s="20">
        <v>1</v>
      </c>
      <c r="D52" s="20">
        <v>1</v>
      </c>
      <c r="E52" s="20">
        <v>1</v>
      </c>
      <c r="F52" s="20">
        <v>1</v>
      </c>
    </row>
    <row r="53" spans="1:6" x14ac:dyDescent="0.25">
      <c r="A53" s="19" t="s">
        <v>3309</v>
      </c>
      <c r="B53" s="19" t="s">
        <v>3310</v>
      </c>
      <c r="C53" s="19">
        <v>13</v>
      </c>
      <c r="D53" s="19">
        <v>8</v>
      </c>
      <c r="E53" s="19">
        <v>13</v>
      </c>
      <c r="F53" s="19">
        <v>8</v>
      </c>
    </row>
    <row r="54" spans="1:6" x14ac:dyDescent="0.25">
      <c r="A54" s="20" t="s">
        <v>3311</v>
      </c>
      <c r="B54" s="21" t="s">
        <v>3312</v>
      </c>
      <c r="C54" s="20">
        <v>13</v>
      </c>
      <c r="D54" s="20">
        <v>8</v>
      </c>
      <c r="E54" s="20">
        <v>13</v>
      </c>
      <c r="F54" s="20">
        <v>8</v>
      </c>
    </row>
    <row r="55" spans="1:6" x14ac:dyDescent="0.25">
      <c r="A55" s="19" t="s">
        <v>3313</v>
      </c>
      <c r="B55" s="19" t="s">
        <v>3314</v>
      </c>
      <c r="C55" s="19">
        <v>173</v>
      </c>
      <c r="D55" s="19">
        <v>69</v>
      </c>
      <c r="E55" s="19">
        <v>179</v>
      </c>
      <c r="F55" s="19">
        <v>72</v>
      </c>
    </row>
    <row r="56" spans="1:6" x14ac:dyDescent="0.25">
      <c r="A56" s="20" t="s">
        <v>3315</v>
      </c>
      <c r="B56" s="21" t="s">
        <v>3316</v>
      </c>
      <c r="C56" s="20">
        <v>22</v>
      </c>
      <c r="D56" s="20">
        <v>8</v>
      </c>
      <c r="E56" s="20">
        <v>22</v>
      </c>
      <c r="F56" s="20">
        <v>8</v>
      </c>
    </row>
    <row r="57" spans="1:6" x14ac:dyDescent="0.25">
      <c r="A57" s="20" t="s">
        <v>3317</v>
      </c>
      <c r="B57" s="21" t="s">
        <v>3318</v>
      </c>
      <c r="C57" s="20">
        <v>11</v>
      </c>
      <c r="D57" s="20">
        <v>3</v>
      </c>
      <c r="E57" s="20">
        <v>11</v>
      </c>
      <c r="F57" s="20">
        <v>3</v>
      </c>
    </row>
    <row r="58" spans="1:6" x14ac:dyDescent="0.25">
      <c r="A58" s="20" t="s">
        <v>3319</v>
      </c>
      <c r="B58" s="21" t="s">
        <v>3320</v>
      </c>
      <c r="C58" s="20">
        <v>22</v>
      </c>
      <c r="D58" s="20">
        <v>11</v>
      </c>
      <c r="E58" s="20">
        <v>22</v>
      </c>
      <c r="F58" s="20">
        <v>11</v>
      </c>
    </row>
    <row r="59" spans="1:6" x14ac:dyDescent="0.25">
      <c r="A59" s="20" t="s">
        <v>3321</v>
      </c>
      <c r="B59" s="21" t="s">
        <v>3322</v>
      </c>
      <c r="C59" s="20">
        <v>10</v>
      </c>
      <c r="D59" s="20">
        <v>8</v>
      </c>
      <c r="E59" s="20">
        <v>10</v>
      </c>
      <c r="F59" s="20">
        <v>8</v>
      </c>
    </row>
    <row r="60" spans="1:6" x14ac:dyDescent="0.25">
      <c r="A60" s="20" t="s">
        <v>3323</v>
      </c>
      <c r="B60" s="21" t="s">
        <v>3324</v>
      </c>
      <c r="C60" s="20">
        <v>10</v>
      </c>
      <c r="D60" s="20">
        <v>5</v>
      </c>
      <c r="E60" s="20">
        <v>10</v>
      </c>
      <c r="F60" s="20">
        <v>5</v>
      </c>
    </row>
    <row r="61" spans="1:6" x14ac:dyDescent="0.25">
      <c r="A61" s="20" t="s">
        <v>3325</v>
      </c>
      <c r="B61" s="21" t="s">
        <v>3326</v>
      </c>
      <c r="C61" s="20">
        <v>9</v>
      </c>
      <c r="D61" s="20">
        <v>4</v>
      </c>
      <c r="E61" s="20">
        <v>9</v>
      </c>
      <c r="F61" s="20">
        <v>4</v>
      </c>
    </row>
    <row r="62" spans="1:6" x14ac:dyDescent="0.25">
      <c r="A62" s="20" t="s">
        <v>3327</v>
      </c>
      <c r="B62" s="21" t="s">
        <v>3328</v>
      </c>
      <c r="C62" s="20">
        <v>8</v>
      </c>
      <c r="D62" s="20">
        <v>1</v>
      </c>
      <c r="E62" s="20">
        <v>8</v>
      </c>
      <c r="F62" s="20">
        <v>1</v>
      </c>
    </row>
    <row r="63" spans="1:6" x14ac:dyDescent="0.25">
      <c r="A63" s="20" t="s">
        <v>3329</v>
      </c>
      <c r="B63" s="21" t="s">
        <v>3330</v>
      </c>
      <c r="C63" s="20">
        <v>15</v>
      </c>
      <c r="D63" s="20">
        <v>6</v>
      </c>
      <c r="E63" s="20">
        <v>21</v>
      </c>
      <c r="F63" s="20">
        <v>9</v>
      </c>
    </row>
    <row r="64" spans="1:6" x14ac:dyDescent="0.25">
      <c r="A64" s="20" t="s">
        <v>3331</v>
      </c>
      <c r="B64" s="21" t="s">
        <v>3332</v>
      </c>
      <c r="C64" s="20">
        <v>14</v>
      </c>
      <c r="D64" s="20">
        <v>6</v>
      </c>
      <c r="E64" s="20">
        <v>14</v>
      </c>
      <c r="F64" s="20">
        <v>6</v>
      </c>
    </row>
    <row r="65" spans="1:6" x14ac:dyDescent="0.25">
      <c r="A65" s="20" t="s">
        <v>3333</v>
      </c>
      <c r="B65" s="21" t="s">
        <v>3334</v>
      </c>
      <c r="C65" s="20">
        <v>14</v>
      </c>
      <c r="D65" s="20">
        <v>6</v>
      </c>
      <c r="E65" s="20">
        <v>14</v>
      </c>
      <c r="F65" s="20">
        <v>6</v>
      </c>
    </row>
    <row r="66" spans="1:6" x14ac:dyDescent="0.25">
      <c r="A66" s="20" t="s">
        <v>3335</v>
      </c>
      <c r="B66" s="21" t="s">
        <v>3336</v>
      </c>
      <c r="C66" s="20">
        <v>15</v>
      </c>
      <c r="D66" s="20">
        <v>6</v>
      </c>
      <c r="E66" s="20">
        <v>15</v>
      </c>
      <c r="F66" s="20">
        <v>6</v>
      </c>
    </row>
    <row r="67" spans="1:6" x14ac:dyDescent="0.25">
      <c r="A67" s="20" t="s">
        <v>3337</v>
      </c>
      <c r="B67" s="21" t="s">
        <v>3338</v>
      </c>
      <c r="C67" s="20">
        <v>11</v>
      </c>
      <c r="D67" s="20">
        <v>2</v>
      </c>
      <c r="E67" s="20">
        <v>11</v>
      </c>
      <c r="F67" s="20">
        <v>2</v>
      </c>
    </row>
    <row r="68" spans="1:6" x14ac:dyDescent="0.25">
      <c r="A68" s="20" t="s">
        <v>3339</v>
      </c>
      <c r="B68" s="21" t="s">
        <v>3340</v>
      </c>
      <c r="C68" s="20">
        <v>11</v>
      </c>
      <c r="D68" s="20">
        <v>2</v>
      </c>
      <c r="E68" s="20">
        <v>11</v>
      </c>
      <c r="F68" s="20">
        <v>2</v>
      </c>
    </row>
    <row r="69" spans="1:6" x14ac:dyDescent="0.25">
      <c r="A69" s="20" t="s">
        <v>3341</v>
      </c>
      <c r="B69" s="21" t="s">
        <v>3342</v>
      </c>
      <c r="C69" s="20">
        <v>1</v>
      </c>
      <c r="D69" s="20">
        <v>1</v>
      </c>
      <c r="E69" s="20">
        <v>1</v>
      </c>
      <c r="F69" s="20">
        <v>1</v>
      </c>
    </row>
    <row r="70" spans="1:6" x14ac:dyDescent="0.25">
      <c r="A70" s="19" t="s">
        <v>3343</v>
      </c>
      <c r="B70" s="19" t="s">
        <v>3344</v>
      </c>
      <c r="C70" s="19">
        <v>27</v>
      </c>
      <c r="D70" s="19">
        <v>17</v>
      </c>
      <c r="E70" s="19">
        <v>27</v>
      </c>
      <c r="F70" s="19">
        <v>17</v>
      </c>
    </row>
    <row r="71" spans="1:6" x14ac:dyDescent="0.25">
      <c r="A71" s="20" t="s">
        <v>3345</v>
      </c>
      <c r="B71" s="21" t="s">
        <v>3346</v>
      </c>
      <c r="C71" s="20">
        <v>14</v>
      </c>
      <c r="D71" s="20">
        <v>10</v>
      </c>
      <c r="E71" s="20">
        <v>14</v>
      </c>
      <c r="F71" s="20">
        <v>10</v>
      </c>
    </row>
    <row r="72" spans="1:6" x14ac:dyDescent="0.25">
      <c r="A72" s="20" t="s">
        <v>3347</v>
      </c>
      <c r="B72" s="21" t="s">
        <v>3348</v>
      </c>
      <c r="C72" s="20">
        <v>6</v>
      </c>
      <c r="D72" s="20">
        <v>3</v>
      </c>
      <c r="E72" s="20">
        <v>6</v>
      </c>
      <c r="F72" s="20">
        <v>3</v>
      </c>
    </row>
    <row r="73" spans="1:6" x14ac:dyDescent="0.25">
      <c r="A73" s="20" t="s">
        <v>3349</v>
      </c>
      <c r="B73" s="21" t="s">
        <v>3350</v>
      </c>
      <c r="C73" s="20">
        <v>2</v>
      </c>
      <c r="D73" s="20">
        <v>2</v>
      </c>
      <c r="E73" s="20">
        <v>2</v>
      </c>
      <c r="F73" s="20">
        <v>2</v>
      </c>
    </row>
    <row r="74" spans="1:6" x14ac:dyDescent="0.25">
      <c r="A74" s="20" t="s">
        <v>3351</v>
      </c>
      <c r="B74" s="21" t="s">
        <v>3352</v>
      </c>
      <c r="C74" s="20">
        <v>5</v>
      </c>
      <c r="D74" s="20">
        <v>2</v>
      </c>
      <c r="E74" s="20">
        <v>5</v>
      </c>
      <c r="F74" s="20">
        <v>2</v>
      </c>
    </row>
    <row r="75" spans="1:6" x14ac:dyDescent="0.25">
      <c r="A75" s="19" t="s">
        <v>3353</v>
      </c>
      <c r="B75" s="19" t="s">
        <v>3354</v>
      </c>
      <c r="C75" s="19">
        <v>23</v>
      </c>
      <c r="D75" s="19">
        <v>13</v>
      </c>
      <c r="E75" s="19">
        <v>23</v>
      </c>
      <c r="F75" s="19">
        <v>13</v>
      </c>
    </row>
    <row r="76" spans="1:6" x14ac:dyDescent="0.25">
      <c r="A76" s="20" t="s">
        <v>3355</v>
      </c>
      <c r="B76" s="21" t="s">
        <v>3356</v>
      </c>
      <c r="C76" s="20">
        <v>21</v>
      </c>
      <c r="D76" s="20">
        <v>11</v>
      </c>
      <c r="E76" s="20">
        <v>21</v>
      </c>
      <c r="F76" s="20">
        <v>11</v>
      </c>
    </row>
    <row r="77" spans="1:6" x14ac:dyDescent="0.25">
      <c r="A77" s="20" t="s">
        <v>3357</v>
      </c>
      <c r="B77" s="21" t="s">
        <v>3358</v>
      </c>
      <c r="C77" s="20">
        <v>2</v>
      </c>
      <c r="D77" s="20">
        <v>2</v>
      </c>
      <c r="E77" s="20">
        <v>2</v>
      </c>
      <c r="F77" s="20">
        <v>2</v>
      </c>
    </row>
    <row r="78" spans="1:6" x14ac:dyDescent="0.25">
      <c r="A78" s="19" t="s">
        <v>3359</v>
      </c>
      <c r="B78" s="19" t="s">
        <v>3360</v>
      </c>
      <c r="C78" s="19">
        <v>34</v>
      </c>
      <c r="D78" s="19">
        <v>34</v>
      </c>
      <c r="E78" s="19">
        <v>34</v>
      </c>
      <c r="F78" s="19">
        <v>34</v>
      </c>
    </row>
    <row r="79" spans="1:6" x14ac:dyDescent="0.25">
      <c r="A79" s="20" t="s">
        <v>3361</v>
      </c>
      <c r="B79" s="21" t="s">
        <v>3362</v>
      </c>
      <c r="C79" s="20">
        <v>8</v>
      </c>
      <c r="D79" s="20">
        <v>8</v>
      </c>
      <c r="E79" s="20">
        <v>8</v>
      </c>
      <c r="F79" s="20">
        <v>8</v>
      </c>
    </row>
    <row r="80" spans="1:6" x14ac:dyDescent="0.25">
      <c r="A80" s="20" t="s">
        <v>3363</v>
      </c>
      <c r="B80" s="21" t="s">
        <v>3364</v>
      </c>
      <c r="C80" s="20">
        <v>5</v>
      </c>
      <c r="D80" s="20">
        <v>5</v>
      </c>
      <c r="E80" s="20">
        <v>5</v>
      </c>
      <c r="F80" s="20">
        <v>5</v>
      </c>
    </row>
    <row r="81" spans="1:6" x14ac:dyDescent="0.25">
      <c r="A81" s="20" t="s">
        <v>3365</v>
      </c>
      <c r="B81" s="21" t="s">
        <v>3366</v>
      </c>
      <c r="C81" s="20">
        <v>6</v>
      </c>
      <c r="D81" s="20">
        <v>6</v>
      </c>
      <c r="E81" s="20">
        <v>6</v>
      </c>
      <c r="F81" s="20">
        <v>6</v>
      </c>
    </row>
    <row r="82" spans="1:6" x14ac:dyDescent="0.25">
      <c r="A82" s="20" t="s">
        <v>3367</v>
      </c>
      <c r="B82" s="21" t="s">
        <v>3368</v>
      </c>
      <c r="C82" s="20">
        <v>3</v>
      </c>
      <c r="D82" s="20">
        <v>3</v>
      </c>
      <c r="E82" s="20">
        <v>3</v>
      </c>
      <c r="F82" s="20">
        <v>3</v>
      </c>
    </row>
    <row r="83" spans="1:6" x14ac:dyDescent="0.25">
      <c r="A83" s="20" t="s">
        <v>3369</v>
      </c>
      <c r="B83" s="21" t="s">
        <v>3370</v>
      </c>
      <c r="C83" s="20">
        <v>6</v>
      </c>
      <c r="D83" s="20">
        <v>6</v>
      </c>
      <c r="E83" s="20">
        <v>6</v>
      </c>
      <c r="F83" s="20">
        <v>6</v>
      </c>
    </row>
    <row r="84" spans="1:6" x14ac:dyDescent="0.25">
      <c r="A84" s="20" t="s">
        <v>3371</v>
      </c>
      <c r="B84" s="21" t="s">
        <v>3372</v>
      </c>
      <c r="C84" s="20">
        <v>3</v>
      </c>
      <c r="D84" s="20">
        <v>3</v>
      </c>
      <c r="E84" s="20">
        <v>3</v>
      </c>
      <c r="F84" s="20">
        <v>3</v>
      </c>
    </row>
    <row r="85" spans="1:6" x14ac:dyDescent="0.25">
      <c r="A85" s="20" t="s">
        <v>3373</v>
      </c>
      <c r="B85" s="21" t="s">
        <v>3374</v>
      </c>
      <c r="C85" s="20">
        <v>3</v>
      </c>
      <c r="D85" s="20">
        <v>3</v>
      </c>
      <c r="E85" s="20">
        <v>3</v>
      </c>
      <c r="F85" s="20">
        <v>3</v>
      </c>
    </row>
    <row r="86" spans="1:6" x14ac:dyDescent="0.25">
      <c r="A86" s="19" t="s">
        <v>3375</v>
      </c>
      <c r="B86" s="19" t="s">
        <v>3376</v>
      </c>
      <c r="C86" s="19">
        <v>5</v>
      </c>
      <c r="D86" s="19">
        <v>5</v>
      </c>
      <c r="E86" s="19">
        <v>5</v>
      </c>
      <c r="F86" s="19">
        <v>5</v>
      </c>
    </row>
    <row r="87" spans="1:6" x14ac:dyDescent="0.25">
      <c r="A87" s="20" t="s">
        <v>3377</v>
      </c>
      <c r="B87" s="21" t="s">
        <v>3378</v>
      </c>
      <c r="C87" s="20">
        <v>5</v>
      </c>
      <c r="D87" s="20">
        <v>5</v>
      </c>
      <c r="E87" s="20">
        <v>5</v>
      </c>
      <c r="F87" s="20">
        <v>5</v>
      </c>
    </row>
    <row r="88" spans="1:6" x14ac:dyDescent="0.25">
      <c r="A88" s="19" t="s">
        <v>3379</v>
      </c>
      <c r="B88" s="19" t="s">
        <v>3380</v>
      </c>
      <c r="C88" s="19">
        <v>12</v>
      </c>
      <c r="D88" s="19">
        <v>3</v>
      </c>
      <c r="E88" s="19">
        <v>12</v>
      </c>
      <c r="F88" s="19">
        <v>3</v>
      </c>
    </row>
    <row r="89" spans="1:6" x14ac:dyDescent="0.25">
      <c r="A89" s="20" t="s">
        <v>3381</v>
      </c>
      <c r="B89" s="21" t="s">
        <v>3382</v>
      </c>
      <c r="C89" s="20">
        <v>10</v>
      </c>
      <c r="D89" s="20">
        <v>2</v>
      </c>
      <c r="E89" s="20">
        <v>10</v>
      </c>
      <c r="F89" s="20">
        <v>2</v>
      </c>
    </row>
    <row r="90" spans="1:6" x14ac:dyDescent="0.25">
      <c r="A90" s="20" t="s">
        <v>3383</v>
      </c>
      <c r="B90" s="21" t="s">
        <v>3384</v>
      </c>
      <c r="C90" s="20">
        <v>2</v>
      </c>
      <c r="D90" s="20">
        <v>1</v>
      </c>
      <c r="E90" s="20">
        <v>2</v>
      </c>
      <c r="F90" s="20">
        <v>1</v>
      </c>
    </row>
    <row r="91" spans="1:6" x14ac:dyDescent="0.25">
      <c r="A91" s="19" t="s">
        <v>3385</v>
      </c>
      <c r="B91" s="19" t="s">
        <v>3386</v>
      </c>
      <c r="C91" s="19">
        <v>72</v>
      </c>
      <c r="D91" s="19">
        <v>44</v>
      </c>
      <c r="E91" s="19">
        <v>94</v>
      </c>
      <c r="F91" s="19">
        <v>59</v>
      </c>
    </row>
    <row r="92" spans="1:6" x14ac:dyDescent="0.25">
      <c r="A92" s="20" t="s">
        <v>3387</v>
      </c>
      <c r="B92" s="21" t="s">
        <v>3388</v>
      </c>
      <c r="C92" s="20">
        <v>20</v>
      </c>
      <c r="D92" s="20">
        <v>9</v>
      </c>
      <c r="E92" s="20">
        <v>20</v>
      </c>
      <c r="F92" s="20">
        <v>9</v>
      </c>
    </row>
    <row r="93" spans="1:6" x14ac:dyDescent="0.25">
      <c r="A93" s="20" t="s">
        <v>3389</v>
      </c>
      <c r="B93" s="21" t="s">
        <v>3390</v>
      </c>
      <c r="C93" s="20">
        <v>8</v>
      </c>
      <c r="D93" s="20">
        <v>6</v>
      </c>
      <c r="E93" s="20">
        <v>8</v>
      </c>
      <c r="F93" s="20">
        <v>6</v>
      </c>
    </row>
    <row r="94" spans="1:6" x14ac:dyDescent="0.25">
      <c r="A94" s="20" t="s">
        <v>3391</v>
      </c>
      <c r="B94" s="21" t="s">
        <v>3392</v>
      </c>
      <c r="C94" s="20">
        <v>5</v>
      </c>
      <c r="D94" s="20">
        <v>3</v>
      </c>
      <c r="E94" s="20">
        <v>5</v>
      </c>
      <c r="F94" s="20">
        <v>3</v>
      </c>
    </row>
    <row r="95" spans="1:6" x14ac:dyDescent="0.25">
      <c r="A95" s="20" t="s">
        <v>3393</v>
      </c>
      <c r="B95" s="21" t="s">
        <v>3394</v>
      </c>
      <c r="C95" s="20">
        <v>3</v>
      </c>
      <c r="D95" s="20">
        <v>3</v>
      </c>
      <c r="E95" s="20">
        <v>3</v>
      </c>
      <c r="F95" s="20">
        <v>3</v>
      </c>
    </row>
    <row r="96" spans="1:6" x14ac:dyDescent="0.25">
      <c r="A96" s="20" t="s">
        <v>3395</v>
      </c>
      <c r="B96" s="21" t="s">
        <v>3396</v>
      </c>
      <c r="C96" s="20">
        <v>6</v>
      </c>
      <c r="D96" s="20">
        <v>4</v>
      </c>
      <c r="E96" s="20">
        <v>6</v>
      </c>
      <c r="F96" s="20">
        <v>4</v>
      </c>
    </row>
    <row r="97" spans="1:6" x14ac:dyDescent="0.25">
      <c r="A97" s="20" t="s">
        <v>3397</v>
      </c>
      <c r="B97" s="21" t="s">
        <v>3398</v>
      </c>
      <c r="C97" s="20">
        <v>6</v>
      </c>
      <c r="D97" s="20">
        <v>4</v>
      </c>
      <c r="E97" s="20">
        <v>28</v>
      </c>
      <c r="F97" s="20">
        <v>19</v>
      </c>
    </row>
    <row r="98" spans="1:6" x14ac:dyDescent="0.25">
      <c r="A98" s="20" t="s">
        <v>3399</v>
      </c>
      <c r="B98" s="21" t="s">
        <v>3400</v>
      </c>
      <c r="C98" s="20">
        <v>3</v>
      </c>
      <c r="D98" s="20">
        <v>2</v>
      </c>
      <c r="E98" s="20">
        <v>3</v>
      </c>
      <c r="F98" s="20">
        <v>2</v>
      </c>
    </row>
    <row r="99" spans="1:6" x14ac:dyDescent="0.25">
      <c r="A99" s="20" t="s">
        <v>3401</v>
      </c>
      <c r="B99" s="21" t="s">
        <v>3402</v>
      </c>
      <c r="C99" s="20">
        <v>7</v>
      </c>
      <c r="D99" s="20">
        <v>4</v>
      </c>
      <c r="E99" s="20">
        <v>7</v>
      </c>
      <c r="F99" s="20">
        <v>4</v>
      </c>
    </row>
    <row r="100" spans="1:6" x14ac:dyDescent="0.25">
      <c r="A100" s="20" t="s">
        <v>3403</v>
      </c>
      <c r="B100" s="21" t="s">
        <v>3404</v>
      </c>
      <c r="C100" s="20">
        <v>4</v>
      </c>
      <c r="D100" s="20">
        <v>4</v>
      </c>
      <c r="E100" s="20">
        <v>4</v>
      </c>
      <c r="F100" s="20">
        <v>4</v>
      </c>
    </row>
    <row r="101" spans="1:6" x14ac:dyDescent="0.25">
      <c r="A101" s="20" t="s">
        <v>3405</v>
      </c>
      <c r="B101" s="21" t="s">
        <v>3406</v>
      </c>
      <c r="C101" s="20">
        <v>4</v>
      </c>
      <c r="D101" s="20">
        <v>2</v>
      </c>
      <c r="E101" s="20">
        <v>4</v>
      </c>
      <c r="F101" s="20">
        <v>2</v>
      </c>
    </row>
    <row r="102" spans="1:6" x14ac:dyDescent="0.25">
      <c r="A102" s="20" t="s">
        <v>3407</v>
      </c>
      <c r="B102" s="21" t="s">
        <v>3408</v>
      </c>
      <c r="C102" s="20">
        <v>6</v>
      </c>
      <c r="D102" s="20">
        <v>3</v>
      </c>
      <c r="E102" s="20">
        <v>6</v>
      </c>
      <c r="F102" s="20">
        <v>3</v>
      </c>
    </row>
    <row r="103" spans="1:6" x14ac:dyDescent="0.25">
      <c r="A103" s="19" t="s">
        <v>3409</v>
      </c>
      <c r="B103" s="19" t="s">
        <v>3410</v>
      </c>
      <c r="C103" s="19">
        <v>38</v>
      </c>
      <c r="D103" s="19">
        <v>16</v>
      </c>
      <c r="E103" s="19">
        <v>38</v>
      </c>
      <c r="F103" s="19">
        <v>16</v>
      </c>
    </row>
    <row r="104" spans="1:6" x14ac:dyDescent="0.25">
      <c r="A104" s="20" t="s">
        <v>3411</v>
      </c>
      <c r="B104" s="21" t="s">
        <v>3412</v>
      </c>
      <c r="C104" s="20">
        <v>5</v>
      </c>
      <c r="D104" s="20">
        <v>1</v>
      </c>
      <c r="E104" s="20">
        <v>5</v>
      </c>
      <c r="F104" s="20">
        <v>1</v>
      </c>
    </row>
    <row r="105" spans="1:6" x14ac:dyDescent="0.25">
      <c r="A105" s="20" t="s">
        <v>3413</v>
      </c>
      <c r="B105" s="21" t="s">
        <v>3414</v>
      </c>
      <c r="C105" s="20">
        <v>4</v>
      </c>
      <c r="D105" s="20">
        <v>1</v>
      </c>
      <c r="E105" s="20">
        <v>4</v>
      </c>
      <c r="F105" s="20">
        <v>1</v>
      </c>
    </row>
    <row r="106" spans="1:6" x14ac:dyDescent="0.25">
      <c r="A106" s="20" t="s">
        <v>3415</v>
      </c>
      <c r="B106" s="21" t="s">
        <v>3416</v>
      </c>
      <c r="C106" s="20">
        <v>3</v>
      </c>
      <c r="D106" s="20">
        <v>2</v>
      </c>
      <c r="E106" s="20">
        <v>3</v>
      </c>
      <c r="F106" s="20">
        <v>2</v>
      </c>
    </row>
    <row r="107" spans="1:6" x14ac:dyDescent="0.25">
      <c r="A107" s="20" t="s">
        <v>3417</v>
      </c>
      <c r="B107" s="21" t="s">
        <v>3418</v>
      </c>
      <c r="C107" s="20">
        <v>10</v>
      </c>
      <c r="D107" s="20">
        <v>2</v>
      </c>
      <c r="E107" s="20">
        <v>10</v>
      </c>
      <c r="F107" s="20">
        <v>2</v>
      </c>
    </row>
    <row r="108" spans="1:6" x14ac:dyDescent="0.25">
      <c r="A108" s="20" t="s">
        <v>3419</v>
      </c>
      <c r="B108" s="21" t="s">
        <v>3420</v>
      </c>
      <c r="C108" s="20">
        <v>6</v>
      </c>
      <c r="D108" s="20">
        <v>3</v>
      </c>
      <c r="E108" s="20">
        <v>6</v>
      </c>
      <c r="F108" s="20">
        <v>3</v>
      </c>
    </row>
    <row r="109" spans="1:6" x14ac:dyDescent="0.25">
      <c r="A109" s="20" t="s">
        <v>3421</v>
      </c>
      <c r="B109" s="21" t="s">
        <v>3422</v>
      </c>
      <c r="C109" s="20">
        <v>4</v>
      </c>
      <c r="D109" s="20">
        <v>3</v>
      </c>
      <c r="E109" s="20">
        <v>4</v>
      </c>
      <c r="F109" s="20">
        <v>3</v>
      </c>
    </row>
    <row r="110" spans="1:6" x14ac:dyDescent="0.25">
      <c r="A110" s="20" t="s">
        <v>3423</v>
      </c>
      <c r="B110" s="21" t="s">
        <v>3424</v>
      </c>
      <c r="C110" s="20">
        <v>2</v>
      </c>
      <c r="D110" s="20">
        <v>1</v>
      </c>
      <c r="E110" s="20">
        <v>2</v>
      </c>
      <c r="F110" s="20">
        <v>1</v>
      </c>
    </row>
    <row r="111" spans="1:6" x14ac:dyDescent="0.25">
      <c r="A111" s="20" t="s">
        <v>3425</v>
      </c>
      <c r="B111" s="21" t="s">
        <v>3426</v>
      </c>
      <c r="C111" s="20">
        <v>4</v>
      </c>
      <c r="D111" s="20">
        <v>3</v>
      </c>
      <c r="E111" s="20">
        <v>4</v>
      </c>
      <c r="F111" s="20">
        <v>3</v>
      </c>
    </row>
    <row r="112" spans="1:6" x14ac:dyDescent="0.25">
      <c r="A112" s="19" t="s">
        <v>3427</v>
      </c>
      <c r="B112" s="19" t="s">
        <v>3428</v>
      </c>
      <c r="C112" s="19">
        <v>16</v>
      </c>
      <c r="D112" s="19">
        <v>7</v>
      </c>
      <c r="E112" s="19">
        <v>16</v>
      </c>
      <c r="F112" s="19">
        <v>7</v>
      </c>
    </row>
    <row r="113" spans="1:6" x14ac:dyDescent="0.25">
      <c r="A113" s="20" t="s">
        <v>3429</v>
      </c>
      <c r="B113" s="21" t="s">
        <v>3430</v>
      </c>
      <c r="C113" s="20">
        <v>9</v>
      </c>
      <c r="D113" s="20">
        <v>4</v>
      </c>
      <c r="E113" s="20">
        <v>9</v>
      </c>
      <c r="F113" s="20">
        <v>4</v>
      </c>
    </row>
    <row r="114" spans="1:6" x14ac:dyDescent="0.25">
      <c r="A114" s="20" t="s">
        <v>3431</v>
      </c>
      <c r="B114" s="21" t="s">
        <v>3432</v>
      </c>
      <c r="C114" s="20">
        <v>7</v>
      </c>
      <c r="D114" s="20">
        <v>3</v>
      </c>
      <c r="E114" s="20">
        <v>7</v>
      </c>
      <c r="F114" s="20">
        <v>3</v>
      </c>
    </row>
    <row r="115" spans="1:6" x14ac:dyDescent="0.25">
      <c r="A115" s="19" t="s">
        <v>3433</v>
      </c>
      <c r="B115" s="19" t="s">
        <v>3434</v>
      </c>
      <c r="C115" s="19">
        <v>99</v>
      </c>
      <c r="D115" s="19">
        <v>40</v>
      </c>
      <c r="E115" s="19">
        <v>108</v>
      </c>
      <c r="F115" s="19">
        <v>48</v>
      </c>
    </row>
    <row r="116" spans="1:6" x14ac:dyDescent="0.25">
      <c r="A116" s="20" t="s">
        <v>3435</v>
      </c>
      <c r="B116" s="21" t="s">
        <v>3436</v>
      </c>
      <c r="C116" s="20">
        <v>15</v>
      </c>
      <c r="D116" s="20">
        <v>8</v>
      </c>
      <c r="E116" s="20">
        <v>15</v>
      </c>
      <c r="F116" s="20">
        <v>8</v>
      </c>
    </row>
    <row r="117" spans="1:6" x14ac:dyDescent="0.25">
      <c r="A117" s="20" t="s">
        <v>3437</v>
      </c>
      <c r="B117" s="21" t="s">
        <v>3438</v>
      </c>
      <c r="C117" s="20">
        <v>10</v>
      </c>
      <c r="D117" s="20">
        <v>6</v>
      </c>
      <c r="E117" s="20">
        <v>11</v>
      </c>
      <c r="F117" s="20">
        <v>7</v>
      </c>
    </row>
    <row r="118" spans="1:6" x14ac:dyDescent="0.25">
      <c r="A118" s="20" t="s">
        <v>3439</v>
      </c>
      <c r="B118" s="21" t="s">
        <v>3440</v>
      </c>
      <c r="C118" s="20">
        <v>5</v>
      </c>
      <c r="D118" s="20">
        <v>3</v>
      </c>
      <c r="E118" s="20">
        <v>5</v>
      </c>
      <c r="F118" s="20">
        <v>3</v>
      </c>
    </row>
    <row r="119" spans="1:6" x14ac:dyDescent="0.25">
      <c r="A119" s="20" t="s">
        <v>3441</v>
      </c>
      <c r="B119" s="21" t="s">
        <v>3442</v>
      </c>
      <c r="C119" s="20">
        <v>4</v>
      </c>
      <c r="D119" s="20">
        <v>2</v>
      </c>
      <c r="E119" s="20">
        <v>4</v>
      </c>
      <c r="F119" s="20">
        <v>2</v>
      </c>
    </row>
    <row r="120" spans="1:6" x14ac:dyDescent="0.25">
      <c r="A120" s="20" t="s">
        <v>3443</v>
      </c>
      <c r="B120" s="21" t="s">
        <v>3444</v>
      </c>
      <c r="C120" s="20">
        <v>4</v>
      </c>
      <c r="D120" s="20">
        <v>0</v>
      </c>
      <c r="E120" s="20">
        <v>4</v>
      </c>
      <c r="F120" s="20">
        <v>0</v>
      </c>
    </row>
    <row r="121" spans="1:6" x14ac:dyDescent="0.25">
      <c r="A121" s="20" t="s">
        <v>3445</v>
      </c>
      <c r="B121" s="21" t="s">
        <v>3446</v>
      </c>
      <c r="C121" s="20">
        <v>5</v>
      </c>
      <c r="D121" s="20">
        <v>0</v>
      </c>
      <c r="E121" s="20">
        <v>5</v>
      </c>
      <c r="F121" s="20">
        <v>0</v>
      </c>
    </row>
    <row r="122" spans="1:6" x14ac:dyDescent="0.25">
      <c r="A122" s="20" t="s">
        <v>3447</v>
      </c>
      <c r="B122" s="21" t="s">
        <v>3448</v>
      </c>
      <c r="C122" s="20">
        <v>2</v>
      </c>
      <c r="D122" s="20">
        <v>1</v>
      </c>
      <c r="E122" s="20">
        <v>2</v>
      </c>
      <c r="F122" s="20">
        <v>1</v>
      </c>
    </row>
    <row r="123" spans="1:6" x14ac:dyDescent="0.25">
      <c r="A123" s="20" t="s">
        <v>3449</v>
      </c>
      <c r="B123" s="21" t="s">
        <v>3450</v>
      </c>
      <c r="C123" s="20">
        <v>13</v>
      </c>
      <c r="D123" s="20">
        <v>6</v>
      </c>
      <c r="E123" s="20">
        <v>13</v>
      </c>
      <c r="F123" s="20">
        <v>6</v>
      </c>
    </row>
    <row r="124" spans="1:6" x14ac:dyDescent="0.25">
      <c r="A124" s="20" t="s">
        <v>3451</v>
      </c>
      <c r="B124" s="21" t="s">
        <v>3452</v>
      </c>
      <c r="C124" s="20">
        <v>7</v>
      </c>
      <c r="D124" s="20">
        <v>0</v>
      </c>
      <c r="E124" s="20">
        <v>7</v>
      </c>
      <c r="F124" s="20">
        <v>0</v>
      </c>
    </row>
    <row r="125" spans="1:6" x14ac:dyDescent="0.25">
      <c r="A125" s="20" t="s">
        <v>3453</v>
      </c>
      <c r="B125" s="21" t="s">
        <v>3454</v>
      </c>
      <c r="C125" s="20">
        <v>6</v>
      </c>
      <c r="D125" s="20">
        <v>2</v>
      </c>
      <c r="E125" s="20">
        <v>6</v>
      </c>
      <c r="F125" s="20">
        <v>2</v>
      </c>
    </row>
    <row r="126" spans="1:6" x14ac:dyDescent="0.25">
      <c r="A126" s="20" t="s">
        <v>3455</v>
      </c>
      <c r="B126" s="21" t="s">
        <v>3456</v>
      </c>
      <c r="C126" s="20">
        <v>8</v>
      </c>
      <c r="D126" s="20">
        <v>6</v>
      </c>
      <c r="E126" s="20">
        <v>8</v>
      </c>
      <c r="F126" s="20">
        <v>6</v>
      </c>
    </row>
    <row r="127" spans="1:6" x14ac:dyDescent="0.25">
      <c r="A127" s="20" t="s">
        <v>3457</v>
      </c>
      <c r="B127" s="21" t="s">
        <v>3458</v>
      </c>
      <c r="C127" s="20">
        <v>12</v>
      </c>
      <c r="D127" s="20">
        <v>2</v>
      </c>
      <c r="E127" s="20">
        <v>12</v>
      </c>
      <c r="F127" s="20">
        <v>2</v>
      </c>
    </row>
    <row r="128" spans="1:6" x14ac:dyDescent="0.25">
      <c r="A128" s="20" t="s">
        <v>3459</v>
      </c>
      <c r="B128" s="21" t="s">
        <v>3460</v>
      </c>
      <c r="C128" s="20">
        <v>8</v>
      </c>
      <c r="D128" s="20">
        <v>4</v>
      </c>
      <c r="E128" s="20">
        <v>8</v>
      </c>
      <c r="F128" s="20">
        <v>4</v>
      </c>
    </row>
    <row r="129" spans="1:6" x14ac:dyDescent="0.25">
      <c r="A129" s="20" t="s">
        <v>3461</v>
      </c>
      <c r="B129" s="21" t="s">
        <v>3462</v>
      </c>
      <c r="C129" s="20">
        <v>0</v>
      </c>
      <c r="D129" s="20">
        <v>0</v>
      </c>
      <c r="E129" s="20">
        <v>8</v>
      </c>
      <c r="F129" s="20">
        <v>7</v>
      </c>
    </row>
    <row r="130" spans="1:6" x14ac:dyDescent="0.25">
      <c r="A130" s="19" t="s">
        <v>3463</v>
      </c>
      <c r="B130" s="19" t="s">
        <v>3464</v>
      </c>
      <c r="C130" s="19">
        <v>40</v>
      </c>
      <c r="D130" s="19">
        <v>14</v>
      </c>
      <c r="E130" s="19">
        <v>41</v>
      </c>
      <c r="F130" s="19">
        <v>15</v>
      </c>
    </row>
    <row r="131" spans="1:6" x14ac:dyDescent="0.25">
      <c r="A131" s="20" t="s">
        <v>3465</v>
      </c>
      <c r="B131" s="21" t="s">
        <v>3466</v>
      </c>
      <c r="C131" s="20">
        <v>30</v>
      </c>
      <c r="D131" s="20">
        <v>14</v>
      </c>
      <c r="E131" s="20">
        <v>31</v>
      </c>
      <c r="F131" s="20">
        <v>15</v>
      </c>
    </row>
    <row r="132" spans="1:6" x14ac:dyDescent="0.25">
      <c r="A132" s="20" t="s">
        <v>3467</v>
      </c>
      <c r="B132" s="21" t="s">
        <v>3468</v>
      </c>
      <c r="C132" s="20">
        <v>3</v>
      </c>
      <c r="D132" s="20">
        <v>0</v>
      </c>
      <c r="E132" s="20">
        <v>3</v>
      </c>
      <c r="F132" s="20">
        <v>0</v>
      </c>
    </row>
    <row r="133" spans="1:6" x14ac:dyDescent="0.25">
      <c r="A133" s="20" t="s">
        <v>3469</v>
      </c>
      <c r="B133" s="21" t="s">
        <v>3470</v>
      </c>
      <c r="C133" s="20">
        <v>7</v>
      </c>
      <c r="D133" s="20">
        <v>0</v>
      </c>
      <c r="E133" s="20">
        <v>7</v>
      </c>
      <c r="F133" s="20">
        <v>0</v>
      </c>
    </row>
    <row r="134" spans="1:6" x14ac:dyDescent="0.25">
      <c r="A134" s="22" t="s">
        <v>1</v>
      </c>
      <c r="B134" s="22" t="s">
        <v>3471</v>
      </c>
      <c r="C134" s="22">
        <v>842</v>
      </c>
      <c r="D134" s="22">
        <v>408</v>
      </c>
      <c r="E134" s="22">
        <v>880</v>
      </c>
      <c r="F134" s="22">
        <v>435</v>
      </c>
    </row>
  </sheetData>
  <sheetProtection sheet="1" formatColumns="0" formatRows="0" autoFilter="0"/>
  <pageMargins left="0.7" right="0.7" top="0.75" bottom="0.75" header="0.3" footer="0.3"/>
  <pageSetup orientation="portrait" horizontalDpi="4294967295" verticalDpi="4294967295" scale="100" fitToWidth="1" fitToHeight="1"/>
  <headerFooter>
    <oddFooter>&amp;LListe des codes déchets - modèle Roméo Labs, romeolabs.app (CC BY 4.0)&amp;CPage &amp;P / &amp;N&amp;RRegistre tenu sur le terrain : tryromeo.com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791F"/>
    <pageSetUpPr fitToPage="1"/>
  </sheetPr>
  <dimension ref="A1:F62"/>
  <sheetViews>
    <sheetView workbookViewId="0">
      <pane ySplit="4" topLeftCell="A5" activePane="bottomLeft" state="frozen"/>
      <selection pane="bottomLeft"/>
    </sheetView>
  </sheetViews>
  <sheetFormatPr defaultRowHeight="15" outlineLevelRow="0" outlineLevelCol="0" x14ac:dyDescent="55"/>
  <cols>
    <col min="1" max="1" width="10" customWidth="1"/>
    <col min="2" max="2" width="26" customWidth="1"/>
    <col min="3" max="3" width="50" customWidth="1"/>
    <col min="4" max="4" width="10" customWidth="1"/>
    <col min="5" max="5" width="50" customWidth="1"/>
    <col min="6" max="6" width="10" customWidth="1"/>
  </cols>
  <sheetData>
    <row r="1" spans="1:1" x14ac:dyDescent="0.25">
      <c r="A1" s="6" t="s">
        <v>3472</v>
      </c>
    </row>
    <row r="2" ht="42" customHeight="1" spans="1:6" x14ac:dyDescent="0.25">
      <c r="A2" s="23" t="s">
        <v>3473</v>
      </c>
      <c r="B2" s="23"/>
      <c r="C2" s="23"/>
      <c r="D2" s="23"/>
      <c r="E2" s="23"/>
      <c r="F2" s="23"/>
    </row>
    <row r="4" ht="30" customHeight="1" spans="1:6" x14ac:dyDescent="0.25">
      <c r="A4" s="11" t="s">
        <v>28</v>
      </c>
      <c r="B4" s="11" t="s">
        <v>3474</v>
      </c>
      <c r="C4" s="11" t="s">
        <v>3475</v>
      </c>
      <c r="D4" s="11" t="s">
        <v>29</v>
      </c>
      <c r="E4" s="11" t="s">
        <v>3476</v>
      </c>
      <c r="F4" s="11" t="s">
        <v>29</v>
      </c>
    </row>
    <row r="5" spans="1:6" x14ac:dyDescent="0.25">
      <c r="A5" s="24" t="s">
        <v>3477</v>
      </c>
      <c r="B5" s="25" t="s">
        <v>1036</v>
      </c>
      <c r="C5" s="25" t="s">
        <v>1035</v>
      </c>
      <c r="D5" s="20" t="s">
        <v>51</v>
      </c>
      <c r="E5" s="25" t="s">
        <v>3478</v>
      </c>
      <c r="F5" s="20" t="s">
        <v>51</v>
      </c>
    </row>
    <row r="6" spans="1:6" x14ac:dyDescent="0.25">
      <c r="A6" s="24" t="s">
        <v>3479</v>
      </c>
      <c r="B6" s="25" t="s">
        <v>1404</v>
      </c>
      <c r="C6" s="25" t="s">
        <v>3480</v>
      </c>
      <c r="D6" s="20" t="s">
        <v>1</v>
      </c>
      <c r="E6" s="25" t="s">
        <v>1403</v>
      </c>
      <c r="F6" s="20" t="s">
        <v>51</v>
      </c>
    </row>
    <row r="7" spans="1:6" x14ac:dyDescent="0.25">
      <c r="A7" s="24" t="s">
        <v>1407</v>
      </c>
      <c r="B7" s="25" t="s">
        <v>1404</v>
      </c>
      <c r="C7" s="25" t="s">
        <v>3480</v>
      </c>
      <c r="D7" s="20" t="s">
        <v>1</v>
      </c>
      <c r="E7" s="25" t="s">
        <v>1408</v>
      </c>
      <c r="F7" s="20" t="s">
        <v>40</v>
      </c>
    </row>
    <row r="8" spans="1:6" x14ac:dyDescent="0.25">
      <c r="A8" s="24" t="s">
        <v>3481</v>
      </c>
      <c r="B8" s="25" t="s">
        <v>1404</v>
      </c>
      <c r="C8" s="25" t="s">
        <v>3480</v>
      </c>
      <c r="D8" s="20" t="s">
        <v>1</v>
      </c>
      <c r="E8" s="25" t="s">
        <v>1412</v>
      </c>
      <c r="F8" s="20" t="s">
        <v>51</v>
      </c>
    </row>
    <row r="9" spans="1:6" x14ac:dyDescent="0.25">
      <c r="A9" s="24" t="s">
        <v>1415</v>
      </c>
      <c r="B9" s="25" t="s">
        <v>1404</v>
      </c>
      <c r="C9" s="25" t="s">
        <v>3480</v>
      </c>
      <c r="D9" s="20" t="s">
        <v>1</v>
      </c>
      <c r="E9" s="25" t="s">
        <v>1416</v>
      </c>
      <c r="F9" s="20" t="s">
        <v>40</v>
      </c>
    </row>
    <row r="10" spans="1:6" x14ac:dyDescent="0.25">
      <c r="A10" s="24" t="s">
        <v>3482</v>
      </c>
      <c r="B10" s="25" t="s">
        <v>1404</v>
      </c>
      <c r="C10" s="25" t="s">
        <v>3480</v>
      </c>
      <c r="D10" s="20" t="s">
        <v>1</v>
      </c>
      <c r="E10" s="25" t="s">
        <v>1420</v>
      </c>
      <c r="F10" s="20" t="s">
        <v>51</v>
      </c>
    </row>
    <row r="11" spans="1:6" x14ac:dyDescent="0.25">
      <c r="A11" s="24" t="s">
        <v>1423</v>
      </c>
      <c r="B11" s="25" t="s">
        <v>1404</v>
      </c>
      <c r="C11" s="25" t="s">
        <v>3480</v>
      </c>
      <c r="D11" s="20" t="s">
        <v>1</v>
      </c>
      <c r="E11" s="25" t="s">
        <v>1424</v>
      </c>
      <c r="F11" s="20" t="s">
        <v>40</v>
      </c>
    </row>
    <row r="12" spans="1:6" x14ac:dyDescent="0.25">
      <c r="A12" s="24" t="s">
        <v>3397</v>
      </c>
      <c r="B12" s="25" t="s">
        <v>3483</v>
      </c>
      <c r="C12" s="25" t="s">
        <v>3484</v>
      </c>
      <c r="D12" s="20" t="s">
        <v>1</v>
      </c>
      <c r="E12" s="25" t="s">
        <v>3485</v>
      </c>
      <c r="F12" s="20" t="s">
        <v>1</v>
      </c>
    </row>
    <row r="13" spans="1:6" x14ac:dyDescent="0.25">
      <c r="A13" s="24" t="s">
        <v>3486</v>
      </c>
      <c r="B13" s="25" t="s">
        <v>1036</v>
      </c>
      <c r="C13" s="25" t="s">
        <v>2212</v>
      </c>
      <c r="D13" s="20" t="s">
        <v>51</v>
      </c>
      <c r="E13" s="25" t="s">
        <v>3487</v>
      </c>
      <c r="F13" s="20" t="s">
        <v>51</v>
      </c>
    </row>
    <row r="14" spans="1:6" x14ac:dyDescent="0.25">
      <c r="A14" s="24" t="s">
        <v>3488</v>
      </c>
      <c r="B14" s="25" t="s">
        <v>1036</v>
      </c>
      <c r="C14" s="25" t="s">
        <v>2218</v>
      </c>
      <c r="D14" s="20" t="s">
        <v>51</v>
      </c>
      <c r="E14" s="25" t="s">
        <v>3489</v>
      </c>
      <c r="F14" s="20" t="s">
        <v>51</v>
      </c>
    </row>
    <row r="15" spans="1:6" x14ac:dyDescent="0.25">
      <c r="A15" s="24" t="s">
        <v>3490</v>
      </c>
      <c r="B15" s="25" t="s">
        <v>1036</v>
      </c>
      <c r="C15" s="25" t="s">
        <v>2223</v>
      </c>
      <c r="D15" s="20" t="s">
        <v>51</v>
      </c>
      <c r="E15" s="25" t="s">
        <v>3491</v>
      </c>
      <c r="F15" s="20" t="s">
        <v>51</v>
      </c>
    </row>
    <row r="16" spans="1:6" x14ac:dyDescent="0.25">
      <c r="A16" s="24" t="s">
        <v>2227</v>
      </c>
      <c r="B16" s="25" t="s">
        <v>2229</v>
      </c>
      <c r="C16" s="25" t="s">
        <v>2228</v>
      </c>
      <c r="D16" s="20" t="s">
        <v>40</v>
      </c>
      <c r="E16" s="25" t="s">
        <v>3492</v>
      </c>
      <c r="F16" s="20" t="s">
        <v>51</v>
      </c>
    </row>
    <row r="17" spans="1:6" x14ac:dyDescent="0.25">
      <c r="A17" s="24" t="s">
        <v>2233</v>
      </c>
      <c r="B17" s="25" t="s">
        <v>2235</v>
      </c>
      <c r="C17" s="25" t="s">
        <v>2234</v>
      </c>
      <c r="D17" s="20" t="s">
        <v>40</v>
      </c>
      <c r="E17" s="25" t="s">
        <v>3493</v>
      </c>
      <c r="F17" s="20" t="s">
        <v>1</v>
      </c>
    </row>
    <row r="18" spans="1:6" x14ac:dyDescent="0.25">
      <c r="A18" s="24" t="s">
        <v>3494</v>
      </c>
      <c r="B18" s="25" t="s">
        <v>1036</v>
      </c>
      <c r="C18" s="25" t="s">
        <v>2239</v>
      </c>
      <c r="D18" s="20" t="s">
        <v>51</v>
      </c>
      <c r="E18" s="25" t="s">
        <v>3495</v>
      </c>
      <c r="F18" s="20" t="s">
        <v>51</v>
      </c>
    </row>
    <row r="19" spans="1:6" x14ac:dyDescent="0.25">
      <c r="A19" s="24" t="s">
        <v>3496</v>
      </c>
      <c r="B19" s="25" t="s">
        <v>1404</v>
      </c>
      <c r="C19" s="25" t="s">
        <v>3480</v>
      </c>
      <c r="D19" s="20" t="s">
        <v>1</v>
      </c>
      <c r="E19" s="25" t="s">
        <v>2244</v>
      </c>
      <c r="F19" s="20" t="s">
        <v>51</v>
      </c>
    </row>
    <row r="20" spans="1:6" x14ac:dyDescent="0.25">
      <c r="A20" s="24" t="s">
        <v>3497</v>
      </c>
      <c r="B20" s="25" t="s">
        <v>1404</v>
      </c>
      <c r="C20" s="25" t="s">
        <v>3480</v>
      </c>
      <c r="D20" s="20" t="s">
        <v>1</v>
      </c>
      <c r="E20" s="25" t="s">
        <v>2249</v>
      </c>
      <c r="F20" s="20" t="s">
        <v>51</v>
      </c>
    </row>
    <row r="21" spans="1:6" x14ac:dyDescent="0.25">
      <c r="A21" s="24" t="s">
        <v>3498</v>
      </c>
      <c r="B21" s="25" t="s">
        <v>1404</v>
      </c>
      <c r="C21" s="25" t="s">
        <v>3480</v>
      </c>
      <c r="D21" s="20" t="s">
        <v>1</v>
      </c>
      <c r="E21" s="25" t="s">
        <v>2253</v>
      </c>
      <c r="F21" s="20" t="s">
        <v>51</v>
      </c>
    </row>
    <row r="22" spans="1:6" x14ac:dyDescent="0.25">
      <c r="A22" s="24" t="s">
        <v>3499</v>
      </c>
      <c r="B22" s="25" t="s">
        <v>1404</v>
      </c>
      <c r="C22" s="25" t="s">
        <v>3480</v>
      </c>
      <c r="D22" s="20" t="s">
        <v>1</v>
      </c>
      <c r="E22" s="25" t="s">
        <v>2257</v>
      </c>
      <c r="F22" s="20" t="s">
        <v>51</v>
      </c>
    </row>
    <row r="23" spans="1:6" x14ac:dyDescent="0.25">
      <c r="A23" s="24" t="s">
        <v>3500</v>
      </c>
      <c r="B23" s="25" t="s">
        <v>1404</v>
      </c>
      <c r="C23" s="25" t="s">
        <v>3480</v>
      </c>
      <c r="D23" s="20" t="s">
        <v>1</v>
      </c>
      <c r="E23" s="25" t="s">
        <v>2261</v>
      </c>
      <c r="F23" s="20" t="s">
        <v>51</v>
      </c>
    </row>
    <row r="24" spans="1:6" x14ac:dyDescent="0.25">
      <c r="A24" s="24" t="s">
        <v>2264</v>
      </c>
      <c r="B24" s="25" t="s">
        <v>1404</v>
      </c>
      <c r="C24" s="25" t="s">
        <v>3480</v>
      </c>
      <c r="D24" s="20" t="s">
        <v>1</v>
      </c>
      <c r="E24" s="25" t="s">
        <v>2265</v>
      </c>
      <c r="F24" s="20" t="s">
        <v>40</v>
      </c>
    </row>
    <row r="25" spans="1:6" x14ac:dyDescent="0.25">
      <c r="A25" s="24" t="s">
        <v>3501</v>
      </c>
      <c r="B25" s="25" t="s">
        <v>1404</v>
      </c>
      <c r="C25" s="25" t="s">
        <v>3480</v>
      </c>
      <c r="D25" s="20" t="s">
        <v>1</v>
      </c>
      <c r="E25" s="25" t="s">
        <v>2269</v>
      </c>
      <c r="F25" s="20" t="s">
        <v>51</v>
      </c>
    </row>
    <row r="26" spans="1:6" x14ac:dyDescent="0.25">
      <c r="A26" s="24" t="s">
        <v>3502</v>
      </c>
      <c r="B26" s="25" t="s">
        <v>1404</v>
      </c>
      <c r="C26" s="25" t="s">
        <v>3480</v>
      </c>
      <c r="D26" s="20" t="s">
        <v>1</v>
      </c>
      <c r="E26" s="25" t="s">
        <v>2273</v>
      </c>
      <c r="F26" s="20" t="s">
        <v>51</v>
      </c>
    </row>
    <row r="27" spans="1:6" x14ac:dyDescent="0.25">
      <c r="A27" s="24" t="s">
        <v>2276</v>
      </c>
      <c r="B27" s="25" t="s">
        <v>1404</v>
      </c>
      <c r="C27" s="25" t="s">
        <v>3480</v>
      </c>
      <c r="D27" s="20" t="s">
        <v>1</v>
      </c>
      <c r="E27" s="25" t="s">
        <v>2277</v>
      </c>
      <c r="F27" s="20" t="s">
        <v>40</v>
      </c>
    </row>
    <row r="28" spans="1:6" x14ac:dyDescent="0.25">
      <c r="A28" s="24" t="s">
        <v>3503</v>
      </c>
      <c r="B28" s="25" t="s">
        <v>1404</v>
      </c>
      <c r="C28" s="25" t="s">
        <v>3480</v>
      </c>
      <c r="D28" s="20" t="s">
        <v>1</v>
      </c>
      <c r="E28" s="25" t="s">
        <v>2281</v>
      </c>
      <c r="F28" s="20" t="s">
        <v>51</v>
      </c>
    </row>
    <row r="29" spans="1:6" x14ac:dyDescent="0.25">
      <c r="A29" s="24" t="s">
        <v>2284</v>
      </c>
      <c r="B29" s="25" t="s">
        <v>1404</v>
      </c>
      <c r="C29" s="25" t="s">
        <v>3480</v>
      </c>
      <c r="D29" s="20" t="s">
        <v>1</v>
      </c>
      <c r="E29" s="25" t="s">
        <v>2285</v>
      </c>
      <c r="F29" s="20" t="s">
        <v>40</v>
      </c>
    </row>
    <row r="30" spans="1:6" x14ac:dyDescent="0.25">
      <c r="A30" s="24" t="s">
        <v>3504</v>
      </c>
      <c r="B30" s="25" t="s">
        <v>1404</v>
      </c>
      <c r="C30" s="25" t="s">
        <v>3480</v>
      </c>
      <c r="D30" s="20" t="s">
        <v>1</v>
      </c>
      <c r="E30" s="25" t="s">
        <v>2289</v>
      </c>
      <c r="F30" s="20" t="s">
        <v>51</v>
      </c>
    </row>
    <row r="31" spans="1:6" x14ac:dyDescent="0.25">
      <c r="A31" s="24" t="s">
        <v>2292</v>
      </c>
      <c r="B31" s="25" t="s">
        <v>1404</v>
      </c>
      <c r="C31" s="25" t="s">
        <v>3480</v>
      </c>
      <c r="D31" s="20" t="s">
        <v>1</v>
      </c>
      <c r="E31" s="25" t="s">
        <v>2293</v>
      </c>
      <c r="F31" s="20" t="s">
        <v>40</v>
      </c>
    </row>
    <row r="32" spans="1:6" x14ac:dyDescent="0.25">
      <c r="A32" s="24" t="s">
        <v>3505</v>
      </c>
      <c r="B32" s="25" t="s">
        <v>1404</v>
      </c>
      <c r="C32" s="25" t="s">
        <v>3480</v>
      </c>
      <c r="D32" s="20" t="s">
        <v>1</v>
      </c>
      <c r="E32" s="25" t="s">
        <v>2299</v>
      </c>
      <c r="F32" s="20" t="s">
        <v>51</v>
      </c>
    </row>
    <row r="33" spans="1:6" x14ac:dyDescent="0.25">
      <c r="A33" s="24" t="s">
        <v>2302</v>
      </c>
      <c r="B33" s="25" t="s">
        <v>1404</v>
      </c>
      <c r="C33" s="25" t="s">
        <v>3480</v>
      </c>
      <c r="D33" s="20" t="s">
        <v>1</v>
      </c>
      <c r="E33" s="25" t="s">
        <v>2303</v>
      </c>
      <c r="F33" s="20" t="s">
        <v>40</v>
      </c>
    </row>
    <row r="34" spans="1:6" x14ac:dyDescent="0.25">
      <c r="A34" s="24" t="s">
        <v>3506</v>
      </c>
      <c r="B34" s="25" t="s">
        <v>1404</v>
      </c>
      <c r="C34" s="25" t="s">
        <v>3480</v>
      </c>
      <c r="D34" s="20" t="s">
        <v>1</v>
      </c>
      <c r="E34" s="25" t="s">
        <v>2307</v>
      </c>
      <c r="F34" s="20" t="s">
        <v>51</v>
      </c>
    </row>
    <row r="35" spans="1:6" x14ac:dyDescent="0.25">
      <c r="A35" s="24" t="s">
        <v>2310</v>
      </c>
      <c r="B35" s="25" t="s">
        <v>1404</v>
      </c>
      <c r="C35" s="25" t="s">
        <v>3480</v>
      </c>
      <c r="D35" s="20" t="s">
        <v>1</v>
      </c>
      <c r="E35" s="25" t="s">
        <v>2311</v>
      </c>
      <c r="F35" s="20" t="s">
        <v>40</v>
      </c>
    </row>
    <row r="36" spans="1:6" x14ac:dyDescent="0.25">
      <c r="A36" s="24" t="s">
        <v>3507</v>
      </c>
      <c r="B36" s="25" t="s">
        <v>1404</v>
      </c>
      <c r="C36" s="25" t="s">
        <v>3480</v>
      </c>
      <c r="D36" s="20" t="s">
        <v>1</v>
      </c>
      <c r="E36" s="25" t="s">
        <v>2315</v>
      </c>
      <c r="F36" s="20" t="s">
        <v>51</v>
      </c>
    </row>
    <row r="37" spans="1:6" x14ac:dyDescent="0.25">
      <c r="A37" s="24" t="s">
        <v>2318</v>
      </c>
      <c r="B37" s="25" t="s">
        <v>1404</v>
      </c>
      <c r="C37" s="25" t="s">
        <v>3480</v>
      </c>
      <c r="D37" s="20" t="s">
        <v>1</v>
      </c>
      <c r="E37" s="25" t="s">
        <v>2319</v>
      </c>
      <c r="F37" s="20" t="s">
        <v>40</v>
      </c>
    </row>
    <row r="38" spans="1:6" x14ac:dyDescent="0.25">
      <c r="A38" s="24" t="s">
        <v>3508</v>
      </c>
      <c r="B38" s="25" t="s">
        <v>1404</v>
      </c>
      <c r="C38" s="25" t="s">
        <v>3480</v>
      </c>
      <c r="D38" s="20" t="s">
        <v>1</v>
      </c>
      <c r="E38" s="25" t="s">
        <v>2323</v>
      </c>
      <c r="F38" s="20" t="s">
        <v>51</v>
      </c>
    </row>
    <row r="39" spans="1:6" x14ac:dyDescent="0.25">
      <c r="A39" s="24" t="s">
        <v>2326</v>
      </c>
      <c r="B39" s="25" t="s">
        <v>1404</v>
      </c>
      <c r="C39" s="25" t="s">
        <v>3480</v>
      </c>
      <c r="D39" s="20" t="s">
        <v>1</v>
      </c>
      <c r="E39" s="25" t="s">
        <v>2327</v>
      </c>
      <c r="F39" s="20" t="s">
        <v>40</v>
      </c>
    </row>
    <row r="40" spans="1:6" x14ac:dyDescent="0.25">
      <c r="A40" s="24" t="s">
        <v>3509</v>
      </c>
      <c r="B40" s="25" t="s">
        <v>1404</v>
      </c>
      <c r="C40" s="25" t="s">
        <v>3480</v>
      </c>
      <c r="D40" s="20" t="s">
        <v>1</v>
      </c>
      <c r="E40" s="25" t="s">
        <v>2331</v>
      </c>
      <c r="F40" s="20" t="s">
        <v>51</v>
      </c>
    </row>
    <row r="41" spans="1:6" x14ac:dyDescent="0.25">
      <c r="A41" s="24" t="s">
        <v>2334</v>
      </c>
      <c r="B41" s="25" t="s">
        <v>1404</v>
      </c>
      <c r="C41" s="25" t="s">
        <v>3480</v>
      </c>
      <c r="D41" s="20" t="s">
        <v>1</v>
      </c>
      <c r="E41" s="25" t="s">
        <v>2335</v>
      </c>
      <c r="F41" s="20" t="s">
        <v>40</v>
      </c>
    </row>
    <row r="42" spans="1:6" x14ac:dyDescent="0.25">
      <c r="A42" s="24" t="s">
        <v>3510</v>
      </c>
      <c r="B42" s="25" t="s">
        <v>2235</v>
      </c>
      <c r="C42" s="25" t="s">
        <v>1700</v>
      </c>
      <c r="D42" s="20" t="s">
        <v>51</v>
      </c>
      <c r="E42" s="25" t="s">
        <v>3493</v>
      </c>
      <c r="F42" s="20" t="s">
        <v>1</v>
      </c>
    </row>
    <row r="43" spans="1:6" x14ac:dyDescent="0.25">
      <c r="A43" s="24" t="s">
        <v>3511</v>
      </c>
      <c r="B43" s="25" t="s">
        <v>1404</v>
      </c>
      <c r="C43" s="25" t="s">
        <v>3480</v>
      </c>
      <c r="D43" s="20" t="s">
        <v>1</v>
      </c>
      <c r="E43" s="25" t="s">
        <v>2732</v>
      </c>
      <c r="F43" s="20" t="s">
        <v>51</v>
      </c>
    </row>
    <row r="44" spans="1:6" x14ac:dyDescent="0.25">
      <c r="A44" s="24" t="s">
        <v>3512</v>
      </c>
      <c r="B44" s="25" t="s">
        <v>1404</v>
      </c>
      <c r="C44" s="25" t="s">
        <v>3480</v>
      </c>
      <c r="D44" s="20" t="s">
        <v>1</v>
      </c>
      <c r="E44" s="25" t="s">
        <v>1700</v>
      </c>
      <c r="F44" s="20" t="s">
        <v>51</v>
      </c>
    </row>
    <row r="45" spans="1:6" x14ac:dyDescent="0.25">
      <c r="A45" s="24" t="s">
        <v>3461</v>
      </c>
      <c r="B45" s="25" t="s">
        <v>3513</v>
      </c>
      <c r="C45" s="25" t="s">
        <v>3480</v>
      </c>
      <c r="D45" s="20" t="s">
        <v>1</v>
      </c>
      <c r="E45" s="25" t="s">
        <v>3514</v>
      </c>
      <c r="F45" s="20" t="s">
        <v>1</v>
      </c>
    </row>
    <row r="46" spans="1:6" x14ac:dyDescent="0.25">
      <c r="A46" s="24" t="s">
        <v>3515</v>
      </c>
      <c r="B46" s="25" t="s">
        <v>1404</v>
      </c>
      <c r="C46" s="25" t="s">
        <v>3480</v>
      </c>
      <c r="D46" s="20" t="s">
        <v>1</v>
      </c>
      <c r="E46" s="25" t="s">
        <v>3012</v>
      </c>
      <c r="F46" s="20" t="s">
        <v>51</v>
      </c>
    </row>
    <row r="47" spans="1:6" x14ac:dyDescent="0.25">
      <c r="A47" s="24" t="s">
        <v>3516</v>
      </c>
      <c r="B47" s="25" t="s">
        <v>1404</v>
      </c>
      <c r="C47" s="25" t="s">
        <v>3480</v>
      </c>
      <c r="D47" s="20" t="s">
        <v>1</v>
      </c>
      <c r="E47" s="25" t="s">
        <v>3017</v>
      </c>
      <c r="F47" s="20" t="s">
        <v>51</v>
      </c>
    </row>
    <row r="48" spans="1:6" x14ac:dyDescent="0.25">
      <c r="A48" s="24" t="s">
        <v>3517</v>
      </c>
      <c r="B48" s="25" t="s">
        <v>1404</v>
      </c>
      <c r="C48" s="25" t="s">
        <v>3480</v>
      </c>
      <c r="D48" s="20" t="s">
        <v>1</v>
      </c>
      <c r="E48" s="25" t="s">
        <v>3021</v>
      </c>
      <c r="F48" s="20" t="s">
        <v>51</v>
      </c>
    </row>
    <row r="49" spans="1:6" x14ac:dyDescent="0.25">
      <c r="A49" s="24" t="s">
        <v>3518</v>
      </c>
      <c r="B49" s="25" t="s">
        <v>1404</v>
      </c>
      <c r="C49" s="25" t="s">
        <v>3480</v>
      </c>
      <c r="D49" s="20" t="s">
        <v>1</v>
      </c>
      <c r="E49" s="25" t="s">
        <v>3025</v>
      </c>
      <c r="F49" s="20" t="s">
        <v>51</v>
      </c>
    </row>
    <row r="50" spans="1:6" x14ac:dyDescent="0.25">
      <c r="A50" s="24" t="s">
        <v>3519</v>
      </c>
      <c r="B50" s="25" t="s">
        <v>1404</v>
      </c>
      <c r="C50" s="25" t="s">
        <v>3480</v>
      </c>
      <c r="D50" s="20" t="s">
        <v>1</v>
      </c>
      <c r="E50" s="25" t="s">
        <v>3029</v>
      </c>
      <c r="F50" s="20" t="s">
        <v>51</v>
      </c>
    </row>
    <row r="51" spans="1:6" x14ac:dyDescent="0.25">
      <c r="A51" s="24" t="s">
        <v>3520</v>
      </c>
      <c r="B51" s="25" t="s">
        <v>1404</v>
      </c>
      <c r="C51" s="25" t="s">
        <v>3480</v>
      </c>
      <c r="D51" s="20" t="s">
        <v>1</v>
      </c>
      <c r="E51" s="25" t="s">
        <v>3033</v>
      </c>
      <c r="F51" s="20" t="s">
        <v>51</v>
      </c>
    </row>
    <row r="52" spans="1:6" x14ac:dyDescent="0.25">
      <c r="A52" s="24" t="s">
        <v>3521</v>
      </c>
      <c r="B52" s="25" t="s">
        <v>1404</v>
      </c>
      <c r="C52" s="25" t="s">
        <v>3480</v>
      </c>
      <c r="D52" s="20" t="s">
        <v>1</v>
      </c>
      <c r="E52" s="25" t="s">
        <v>3037</v>
      </c>
      <c r="F52" s="20" t="s">
        <v>51</v>
      </c>
    </row>
    <row r="53" spans="1:6" x14ac:dyDescent="0.25">
      <c r="A53" s="24" t="s">
        <v>3040</v>
      </c>
      <c r="B53" s="25" t="s">
        <v>1404</v>
      </c>
      <c r="C53" s="25" t="s">
        <v>3480</v>
      </c>
      <c r="D53" s="20" t="s">
        <v>1</v>
      </c>
      <c r="E53" s="25" t="s">
        <v>3041</v>
      </c>
      <c r="F53" s="20" t="s">
        <v>40</v>
      </c>
    </row>
    <row r="54" spans="1:6" x14ac:dyDescent="0.25">
      <c r="A54" s="24" t="s">
        <v>3522</v>
      </c>
      <c r="B54" s="25" t="s">
        <v>2235</v>
      </c>
      <c r="C54" s="25" t="s">
        <v>3115</v>
      </c>
      <c r="D54" s="20" t="s">
        <v>51</v>
      </c>
      <c r="E54" s="25" t="s">
        <v>3493</v>
      </c>
      <c r="F54" s="20" t="s">
        <v>1</v>
      </c>
    </row>
    <row r="55" spans="1:6" x14ac:dyDescent="0.25">
      <c r="A55" s="24" t="s">
        <v>3118</v>
      </c>
      <c r="B55" s="25" t="s">
        <v>2235</v>
      </c>
      <c r="C55" s="25" t="s">
        <v>3119</v>
      </c>
      <c r="D55" s="20" t="s">
        <v>40</v>
      </c>
      <c r="E55" s="25" t="s">
        <v>3493</v>
      </c>
      <c r="F55" s="20" t="s">
        <v>1</v>
      </c>
    </row>
    <row r="56" spans="1:6" x14ac:dyDescent="0.25">
      <c r="A56" s="24" t="s">
        <v>3523</v>
      </c>
      <c r="B56" s="25" t="s">
        <v>1404</v>
      </c>
      <c r="C56" s="25" t="s">
        <v>3480</v>
      </c>
      <c r="D56" s="20" t="s">
        <v>1</v>
      </c>
      <c r="E56" s="25" t="s">
        <v>3147</v>
      </c>
      <c r="F56" s="20" t="s">
        <v>51</v>
      </c>
    </row>
    <row r="57" spans="1:6" x14ac:dyDescent="0.25">
      <c r="A57" s="24" t="s">
        <v>3524</v>
      </c>
      <c r="B57" s="25" t="s">
        <v>1404</v>
      </c>
      <c r="C57" s="25" t="s">
        <v>3480</v>
      </c>
      <c r="D57" s="20" t="s">
        <v>1</v>
      </c>
      <c r="E57" s="25" t="s">
        <v>3151</v>
      </c>
      <c r="F57" s="20" t="s">
        <v>51</v>
      </c>
    </row>
    <row r="58" spans="1:6" x14ac:dyDescent="0.25">
      <c r="A58" s="24" t="s">
        <v>3154</v>
      </c>
      <c r="B58" s="25" t="s">
        <v>1404</v>
      </c>
      <c r="C58" s="25" t="s">
        <v>3480</v>
      </c>
      <c r="D58" s="20" t="s">
        <v>1</v>
      </c>
      <c r="E58" s="25" t="s">
        <v>3155</v>
      </c>
      <c r="F58" s="20" t="s">
        <v>40</v>
      </c>
    </row>
    <row r="60" ht="30" customHeight="1" spans="1:6" x14ac:dyDescent="0.25">
      <c r="A60" s="26" t="s">
        <v>3525</v>
      </c>
      <c r="B60" s="26"/>
      <c r="C60" s="26"/>
      <c r="D60" s="26"/>
      <c r="E60" s="26"/>
      <c r="F60" s="26"/>
    </row>
    <row r="62" spans="1:6" x14ac:dyDescent="0.25">
      <c r="A62" s="9" t="s">
        <v>3526</v>
      </c>
      <c r="B62" s="9"/>
      <c r="C62" s="9"/>
      <c r="D62" s="9"/>
      <c r="E62" s="9"/>
      <c r="F62" s="9"/>
    </row>
  </sheetData>
  <sheetProtection sheet="1" formatColumns="0" formatRows="0" autoFilter="0"/>
  <mergeCells count="3">
    <mergeCell ref="A2:F2"/>
    <mergeCell ref="A60:F60"/>
    <mergeCell ref="A62:F62"/>
  </mergeCells>
  <conditionalFormatting sqref="D5:D58">
    <cfRule type="expression" dxfId="4" priority="1">
      <formula>D5="Oui"</formula>
    </cfRule>
  </conditionalFormatting>
  <conditionalFormatting sqref="F5:F58">
    <cfRule type="expression" dxfId="5" priority="1">
      <formula>F5="Oui"</formula>
    </cfRule>
  </conditionalFormatting>
  <pageSetup paperSize="9" orientation="landscape" fitToWidth="1" fitToHeight="0"/>
  <headerFooter>
    <oddFooter>&amp;LListe des codes déchets - modèle Roméo Labs, romeolabs.app (CC BY 4.0)&amp;CPage &amp;P / &amp;N&amp;RRegistre tenu sur le terrain : tryromeo.com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Notice</vt:lpstr>
      <vt:lpstr>Chercher</vt:lpstr>
      <vt:lpstr>Liste</vt:lpstr>
      <vt:lpstr>Chapitres</vt:lpstr>
      <vt:lpstr>Batteries 9-11-2026</vt:lpstr>
    </vt:vector>
  </TitlesOfParts>
  <Company>Roméo Labs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Roméo Labs</dc:creator>
  <dc:title/>
  <dc:subject/>
  <dc:description/>
  <cp:keywords/>
  <cp:category/>
  <cp:lastModifiedBy>Unknown</cp:lastModifiedBy>
  <dcterms:created xsi:type="dcterms:W3CDTF">2026-07-03T00:00:00Z</dcterms:created>
  <dcterms:modified xsi:type="dcterms:W3CDTF">2026-10-10T15:58:12Z</dcterms:modified>
</cp:coreProperties>
</file>