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Notice" state="visible" r:id="rId4"/>
    <sheet sheetId="2" name="Entreprise" state="visible" r:id="rId5"/>
    <sheet sheetId="3" name="Salariés" state="visible" r:id="rId6"/>
    <sheet sheetId="4" name="Référentiel" state="visible" r:id="rId7"/>
    <sheet sheetId="5" name="Autorisations" state="visible" r:id="rId8"/>
    <sheet sheetId="6" name="Tableau de bord" state="visible" r:id="rId9"/>
    <sheet sheetId="7" name="Autorisation à imprimer" state="visible" r:id="rId10"/>
  </sheets>
  <definedNames>
    <definedName name="_xlnm.Print_Titles" localSheetId="2">'Salariés'!$1:$1</definedName>
    <definedName name="_xlnm.Print_Titles" localSheetId="4">'Autorisations'!$1:$1</definedName>
    <definedName name="_xlnm.Print_Area" localSheetId="6">'Autorisation à imprimer'!$A4:$G31</definedName>
  </definedNames>
  <calcPr calcId="171027" fullCalcOnLoad="1"/>
</workbook>
</file>

<file path=xl/sharedStrings.xml><?xml version="1.0" encoding="utf-8"?>
<sst xmlns="http://schemas.openxmlformats.org/spreadsheetml/2006/main" count="205" uniqueCount="160">
  <si>
    <t>Autorisation de conduite : modèle et registre des échéances, à jour de la réforme du 1er octobre 2025</t>
  </si>
  <si>
    <t/>
  </si>
  <si>
    <t>Ce que contient le fichier</t>
  </si>
  <si>
    <t>Salariés : une ligne par conducteur, avec la date de son attestation d'absence de contre-indications médicales ; sa fin de validité, cinq ans plus tard, se calcule. Un nom en double est signalé : ajoutez un second prénom ou un matricule.</t>
  </si>
  <si>
    <t>Autorisations : une ligne par salarié et par famille d'équipements. Le contrôle des connaissances (CACES® ou évaluation interne), la connaissance des lieux et la délivrance y sont datés ; l'échéance et le statut (Valide, À renouveler, Expirée, Incomplète, À redélivrer) se calculent.</t>
  </si>
  <si>
    <t>Tableau de bord : le nombre d'autorisations par statut, les attestations médicales qui arrivent à échéance et les prochaines échéances.</t>
  </si>
  <si>
    <t>Autorisation à imprimer : choisissez un salarié, son autorisation se remplit avec ses familles en cours de validité (six lignes au plus par page), prête à signer sur une page A4.</t>
  </si>
  <si>
    <t>Référentiel : les six familles de l'arrêté du 26 septembre 2025, celles où l'autorisation est seulement recommandée, et les recommandations CACES® avec leur durée de validité.</t>
  </si>
  <si>
    <t>Ce que dit le texte</t>
  </si>
  <si>
    <t>La conduite des équipements mobiles automoteurs et de levage est réservée aux travailleurs qui ont reçu une formation adéquate (Code du travail, art. R. 4323-55). Pour six familles d'équipements, elle demande en plus une autorisation de conduite délivrée par l'employeur (art. R. 4323-56 et arrêté du 26 septembre 2025, art. 2) : grues à tour, grues mobiles, grues auxiliaires de chargement, chariots automoteurs de manutention à conducteur porté, plates-formes élévatrices mobiles de personnes, engins de chantier télécommandés ou à conducteur porté.</t>
  </si>
  <si>
    <t>Le chef d'établissement la délivre sur la base d'une évaluation qui prend en compte trois éléments (arrêté, art. 3) : a) l'attestation qu'il ne présente pas de contre-indications médicales, en cours de validité ; b) un contrôle des connaissances et du savoir-faire pour la conduite en sécurité ; c) la connaissance des lieux et des instructions à respecter sur le ou les sites d'utilisation. Pour les ponts roulants et les gerbeurs à conducteur accompagnant, l'autorisation est seulement recommandée et l'attestation médicale ne s'applique pas : le fichier ne l'exige pas pour eux.</t>
  </si>
  <si>
    <t>Ce qui a changé le 1er octobre 2025</t>
  </si>
  <si>
    <t>L'arrêté du 2 décembre 1998 est abrogé. L'« examen d'aptitude » est remplacé par une attestation d'absence de contre-indications médicales, délivrée par le médecin du travail et valable cinq ans ; l'employeur en garde une copie pendant toute sa durée de validité. L'autorisation n'est valable que si cette attestation l'est. Les avis d'aptitude délivrés avant le 1er octobre 2025 dans le cadre du suivi individuel renforcé valent attestation pendant cinq ans à compter de leur délivrance : saisissez leur date dans la même colonne. Une simple attestation de suivi (visite d'information et de prévention) ne compte pas. Les conducteurs ne relèvent plus du suivi individuel renforcé du seul fait de l'autorisation.</t>
  </si>
  <si>
    <t>Le CACES® et la durée de l'autorisation</t>
  </si>
  <si>
    <t>Le CACES® n'est pas obligatoire : c'est un moyen reconnu de réaliser le contrôle des connaissances et du savoir-faire. Il est valable cinq ans, dix ans pour les engins de chantier (R.482). Les anciens CACES® R.3xx, remplacés le 1er janvier 2020, ne valent que dans les limites des dispositions transitoires de chaque recommandation : vérifiez-les avant de les retenir. Aucune durée n'est fixée par les textes pour l'autorisation elle-même : le fichier la fait tomber à la première échéance (attestation médicale, contrôle des connaissances, ou date limite que vous fixez), et la signale « à redélivrer » si une attestation ou un contrôle plus récent que la délivrance a été saisi.</t>
  </si>
  <si>
    <t>Limites</t>
  </si>
  <si>
    <t>Le fichier vérifie la cohérence des dates que vous saisissez, pas la réalité des contrôles. Les échéances sont calculées la veille de l'anniversaire, par prudence. La conduite est interdite aux moins de 18 ans, sauf dérogation : les jeunes en dérogation relèvent d'un régime propre (art. R. 4153-40) que le fichier ne calcule pas, et leur autorisation ne s'imprime pas. Pour un intérimaire, c'est l'entreprise utilisatrice qui délivre l'autorisation, pour la durée de la mission : la date limite est alors obligatoire. Si le médecin du travail propose un aménagement de poste qui exclut certains engins, notez-le en observation : il s'imprime avec l'autorisation. Les données pré-remplies sont fictives et doivent être effacées.</t>
  </si>
  <si>
    <t>Modèle Roméo Labs, romeolabs.app, licence CC BY 4.0 : réutilisable en citant la source. Pour suivre les autorisations depuis le terrain : tryromeo.com.</t>
  </si>
  <si>
    <t>VOTRE ENTREPRISE - reprise sur chaque autorisation</t>
  </si>
  <si>
    <t>Raison sociale</t>
  </si>
  <si>
    <t>Exemple Manutention SAS (fictif)</t>
  </si>
  <si>
    <t>Établissement (adresse)</t>
  </si>
  <si>
    <t>12 rue des Entrepôts, 34000 Montpellier</t>
  </si>
  <si>
    <t>Signataire des autorisations</t>
  </si>
  <si>
    <t>Claire Durand</t>
  </si>
  <si>
    <t>Fonction du signataire</t>
  </si>
  <si>
    <t>Directrice d'exploitation</t>
  </si>
  <si>
    <t>Lieu de signature</t>
  </si>
  <si>
    <t>Montpellier</t>
  </si>
  <si>
    <t>Le signataire est le chef d'établissement ou la personne qu'il a désignée. Les valeurs pré-remplies sont fictives.</t>
  </si>
  <si>
    <t>Nom</t>
  </si>
  <si>
    <t>Prénom</t>
  </si>
  <si>
    <t>Fonction</t>
  </si>
  <si>
    <t>Statut</t>
  </si>
  <si>
    <t>Attestation médicale : date (ou avis d'aptitude délivré en suivi renforcé avant le 1/10/2025)</t>
  </si>
  <si>
    <t>Fin de validité de l'attestation (5 ans)</t>
  </si>
  <si>
    <t>État de l'attestation</t>
  </si>
  <si>
    <t>Salarié (repris dans les autres onglets)</t>
  </si>
  <si>
    <t>Observations</t>
  </si>
  <si>
    <t>MARTIN</t>
  </si>
  <si>
    <t>Julie</t>
  </si>
  <si>
    <t>Cariste</t>
  </si>
  <si>
    <t>Salarié</t>
  </si>
  <si>
    <t>LEROY</t>
  </si>
  <si>
    <t>Karim</t>
  </si>
  <si>
    <t>Chef d'équipe</t>
  </si>
  <si>
    <t>DUBOIS</t>
  </si>
  <si>
    <t>Léa</t>
  </si>
  <si>
    <t>Préparatrice de commandes</t>
  </si>
  <si>
    <t>Intérimaire</t>
  </si>
  <si>
    <t>Famille d'équipements</t>
  </si>
  <si>
    <t>Autorisation</t>
  </si>
  <si>
    <t>Recommandation</t>
  </si>
  <si>
    <t>Équipements</t>
  </si>
  <si>
    <t>Catégories</t>
  </si>
  <si>
    <t>Validité (ans)</t>
  </si>
  <si>
    <t>Liste des recommandations</t>
  </si>
  <si>
    <t>Grue à tour</t>
  </si>
  <si>
    <t>Obligatoire</t>
  </si>
  <si>
    <t>R.482</t>
  </si>
  <si>
    <t>Engins de chantier</t>
  </si>
  <si>
    <t>A, B1, B2, B3, C1, C2, C3, D, E, F, G</t>
  </si>
  <si>
    <t>Grue mobile</t>
  </si>
  <si>
    <t>R.483</t>
  </si>
  <si>
    <t>Grues mobiles</t>
  </si>
  <si>
    <t>A, B</t>
  </si>
  <si>
    <t>Grue auxiliaire de chargement</t>
  </si>
  <si>
    <t>R.484</t>
  </si>
  <si>
    <t>Ponts roulants et portiques</t>
  </si>
  <si>
    <t>1, 2</t>
  </si>
  <si>
    <t>Chariot automoteur de manutention à conducteur porté</t>
  </si>
  <si>
    <t>R.485</t>
  </si>
  <si>
    <t>Chariots gerbeurs à conducteur accompagnant</t>
  </si>
  <si>
    <t>Plate-forme élévatrice mobile de personnes (PEMP)</t>
  </si>
  <si>
    <t>R.486</t>
  </si>
  <si>
    <t>Plates-formes élévatrices mobiles de personnes</t>
  </si>
  <si>
    <t>A, B, C</t>
  </si>
  <si>
    <t>Engin de chantier (télécommandé ou à conducteur porté)</t>
  </si>
  <si>
    <t>R.487</t>
  </si>
  <si>
    <t>Grues à tour</t>
  </si>
  <si>
    <t>1, 2, 3</t>
  </si>
  <si>
    <t>Pont roulant ou portique (autorisation recommandée)</t>
  </si>
  <si>
    <t>Recommandée</t>
  </si>
  <si>
    <t>R.489</t>
  </si>
  <si>
    <t>Chariots de manutention automoteurs à conducteur porté</t>
  </si>
  <si>
    <t>1A, 1B, 2A, 2B, 3, 4, 5, 6, 7</t>
  </si>
  <si>
    <t>Gerbeur à conducteur accompagnant (autorisation recommandée)</t>
  </si>
  <si>
    <t>R.490</t>
  </si>
  <si>
    <t>Grues de chargement</t>
  </si>
  <si>
    <t>catégorie unique (option télécommande)</t>
  </si>
  <si>
    <t>Autre équipement (autorisation volontaire)</t>
  </si>
  <si>
    <t>Volontaire</t>
  </si>
  <si>
    <t>Sans objet</t>
  </si>
  <si>
    <t>« Obligatoire » : arrêté du 26 septembre 2025, art. 2 ; l'attestation médicale de l'article R. 4323-56 s'applique. « Recommandée » : formation obligatoire (R. 4323-55), autorisation conseillée par l'Assurance Maladie et l'INRS, sans attestation médicale. « Volontaire » : à l'appréciation de l'employeur. Durées du CACES® fixées par les recommandations de l'Assurance Maladie ; les anciens CACES® R.3xx, remplacés le 1er janvier 2020, ne valent que dans les limites des dispositions transitoires de chaque recommandation.</t>
  </si>
  <si>
    <t>Salarié (liste)</t>
  </si>
  <si>
    <t>Famille d'équipements (liste)</t>
  </si>
  <si>
    <t>Équipements autorisés (type, marque, n°)</t>
  </si>
  <si>
    <t>Site(s) d'utilisation</t>
  </si>
  <si>
    <t>Contrôle des connaissances : type</t>
  </si>
  <si>
    <t>Recommandation CACES®</t>
  </si>
  <si>
    <t>Catégorie</t>
  </si>
  <si>
    <t>Date du contrôle</t>
  </si>
  <si>
    <t>Organisme testeur ou évaluateur</t>
  </si>
  <si>
    <t>Échéance du contrôle, si le fichier ne la calcule pas (évaluation interne, autre organisme)</t>
  </si>
  <si>
    <t>Échéance du contrôle</t>
  </si>
  <si>
    <t>Connaissance des lieux et des instructions : date</t>
  </si>
  <si>
    <t>Date de délivrance de l'autorisation</t>
  </si>
  <si>
    <t>Date limite fixée par l'employeur (obligatoire pour un intérimaire : fin de mission)</t>
  </si>
  <si>
    <t>Fin de l'attestation médicale (familles de l'arrêté)</t>
  </si>
  <si>
    <t>Fin de validité de l'autorisation</t>
  </si>
  <si>
    <t>Observations ou restrictions (imprimées avec l'autorisation)</t>
  </si>
  <si>
    <t>régime</t>
  </si>
  <si>
    <t>arrêté</t>
  </si>
  <si>
    <t>attestation</t>
  </si>
  <si>
    <t>rang</t>
  </si>
  <si>
    <t>impression</t>
  </si>
  <si>
    <t>MARTIN Julie</t>
  </si>
  <si>
    <t>Chariots frontaux électriques ≤ 6 t (parc 01 à 04)</t>
  </si>
  <si>
    <t>Entrepôt de Montpellier</t>
  </si>
  <si>
    <t>CACES®</t>
  </si>
  <si>
    <t>3</t>
  </si>
  <si>
    <t>Organisme testeur certifié (fictif)</t>
  </si>
  <si>
    <t>Nacelle ciseaux électrique</t>
  </si>
  <si>
    <t>A</t>
  </si>
  <si>
    <t>LEROY Karim</t>
  </si>
  <si>
    <t>Mini-pelle ≤ 6 t</t>
  </si>
  <si>
    <t>Chantiers de l'Hérault</t>
  </si>
  <si>
    <t>DUBOIS Léa</t>
  </si>
  <si>
    <t>Transpalettes à conducteur porté</t>
  </si>
  <si>
    <t>Entrepôt de Montpellier, quai 2</t>
  </si>
  <si>
    <t>1A</t>
  </si>
  <si>
    <t>AUTORISATIONS DE CONDUITE - se calcule à partir des onglets Salariés et Autorisations</t>
  </si>
  <si>
    <t>Date du jour</t>
  </si>
  <si>
    <t>Prochaines échéances (autorisations en cours)</t>
  </si>
  <si>
    <t>Fin de validité</t>
  </si>
  <si>
    <t>Autorisations valides</t>
  </si>
  <si>
    <t>À renouveler dans les 60 jours</t>
  </si>
  <si>
    <t>Expirées</t>
  </si>
  <si>
    <t>À redélivrer (élément plus récent que la délivrance)</t>
  </si>
  <si>
    <t>Incomplètes</t>
  </si>
  <si>
    <t>Jeunes en dérogation à vérifier</t>
  </si>
  <si>
    <t>Attestations médicales à renouveler (90 jours)</t>
  </si>
  <si>
    <t>Attestations médicales expirées ou manquantes</t>
  </si>
  <si>
    <t>Salariés en double</t>
  </si>
  <si>
    <t>Salarié dont imprimer l'autorisation :</t>
  </si>
  <si>
    <t>AUTORISATION DE CONDUITE</t>
  </si>
  <si>
    <t>Code du travail, articles R. 4323-55 à R. 4323-57 ; arrêté du 26 septembre 2025 relatif à la formation à la conduite des équipements de travail mobiles automoteurs et des équipements de levage de charges ou de personnes</t>
  </si>
  <si>
    <t>à conduire les équipements suivants, dans les conditions et jusqu'aux dates indiquées :</t>
  </si>
  <si>
    <t>Équipements, site(s) et restrictions</t>
  </si>
  <si>
    <t>Contrôle des connaissances</t>
  </si>
  <si>
    <t>Contrôle le</t>
  </si>
  <si>
    <t>Connaissance des lieux</t>
  </si>
  <si>
    <t>Délivrée le</t>
  </si>
  <si>
    <t>Valable jusqu'au</t>
  </si>
  <si>
    <t>Conditions vérifiées par l'employeur</t>
  </si>
  <si>
    <t>b) Contrôle des connaissances et du savoir-faire pour la conduite en sécurité : voir le tableau (CACES® ou évaluation, catégorie, organisme, date).</t>
  </si>
  <si>
    <t>c) Connaissance des lieux et des instructions à respecter sur le ou les sites d'utilisation : voir le tableau.</t>
  </si>
  <si>
    <t>Pour les familles soumises à l'arrêté du 26 septembre 2025, cette autorisation n'est valable que tant que l'attestation médicale l'est (Code du travail, art. R. 4323-56). Elle est revue à chaque changement d'équipement ou de site et à chaque échéance, et peut être retirée par l'employeur. Elle et une copie de l'attestation sont tenues à la disposition de l'inspection du travail et des agents du service de prévention des organismes de sécurité sociale.</t>
  </si>
  <si>
    <t>Signature et cachet de l'employeur :</t>
  </si>
  <si>
    <t>Signature du salarié (« pris connaissance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</si>
</sst>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1" x14ac:knownFonts="1">
    <font>
      <color theme="1"/>
      <family val="2"/>
      <scheme val="minor"/>
      <sz val="11"/>
      <name val="Calibri"/>
    </font>
    <font>
      <b/>
      <color rgb="FF1A2230"/>
      <sz val="14"/>
    </font>
    <font>
      <color rgb="FF333A47"/>
      <sz val="6"/>
    </font>
    <font>
      <b/>
      <color rgb="FF1A2230"/>
      <sz val="12"/>
    </font>
    <font>
      <color rgb="FF333A47"/>
      <sz val="10"/>
    </font>
    <font>
      <color rgb="FF333A47"/>
      <sz val="9"/>
    </font>
    <font>
      <b/>
      <color rgb="FF1A2230"/>
      <sz val="13"/>
    </font>
    <font>
      <b/>
    </font>
    <font>
      <i/>
      <color rgb="FF6B7280"/>
      <sz val="9"/>
    </font>
    <font>
      <b/>
      <color rgb="FFFFFFFF"/>
      <sz val="11"/>
    </font>
    <font>
      <b/>
      <color rgb="FF1A2230"/>
    </font>
    <font>
      <b/>
      <color rgb="FF111111"/>
      <sz val="11"/>
      <name val="Arial"/>
    </font>
    <font>
      <b/>
      <sz val="11"/>
    </font>
    <font>
      <color rgb="FF111111"/>
      <sz val="10"/>
      <name val="Arial"/>
    </font>
    <font>
      <i/>
      <color rgb="FF6B7280"/>
      <sz val="9"/>
      <name val="Arial"/>
    </font>
    <font>
      <b/>
      <color rgb="FF111111"/>
      <sz val="15"/>
      <name val="Arial"/>
    </font>
    <font>
      <i/>
      <color rgb="FF111111"/>
      <sz val="8.5"/>
      <name val="Arial"/>
    </font>
    <font>
      <b/>
      <color rgb="FF111111"/>
      <sz val="10"/>
      <name val="Arial"/>
    </font>
    <font>
      <b/>
      <color rgb="FF111111"/>
      <sz val="12"/>
      <name val="Arial"/>
    </font>
    <font>
      <b/>
      <color rgb="FF111111"/>
      <sz val="9"/>
      <name val="Arial"/>
    </font>
    <font>
      <color rgb="FF111111"/>
      <sz val="9"/>
      <name val="Arial"/>
    </font>
  </fonts>
  <fills count="6">
    <fill>
      <patternFill patternType="none"/>
    </fill>
    <fill>
      <patternFill patternType="gray125"/>
    </fill>
    <fill>
      <patternFill patternType="solid">
        <fgColor rgb="FFE8F0FE"/>
      </patternFill>
    </fill>
    <fill>
      <patternFill patternType="solid">
        <fgColor rgb="FF1A2230"/>
      </patternFill>
    </fill>
    <fill>
      <patternFill patternType="solid">
        <fgColor rgb="FFB9C2D0"/>
      </patternFill>
    </fill>
    <fill>
      <patternFill patternType="solid">
        <fgColor rgb="FFE5E7EB"/>
      </patternFill>
    </fill>
  </fills>
  <borders count="2">
    <border>
      <left/>
      <right/>
      <top/>
      <bottom/>
      <diagonal/>
    </border>
    <border>
      <left style="thin">
        <color rgb="FFD0D5DD"/>
      </left>
      <right style="thin">
        <color rgb="FFD0D5DD"/>
      </right>
      <top style="thin">
        <color rgb="FFD0D5DD"/>
      </top>
      <bottom style="thin">
        <color rgb="FFD0D5DD"/>
      </bottom>
      <diagonal/>
    </border>
  </borders>
  <cellStyleXfs count="1">
    <xf numFmtId="0" fontId="0" fillId="0" borderId="0"/>
  </cellStyleXfs>
  <cellXfs count="3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xf numFmtId="0" fontId="7" fillId="0" borderId="1" xfId="0" applyFont="1" applyBorder="1"/>
    <xf numFmtId="0" fontId="0" fillId="2" borderId="1" xfId="0" applyFill="1" applyBorder="1" applyAlignment="1" applyProtection="1">
      <alignment vertical="top" wrapText="1"/>
      <protection locked="0"/>
    </xf>
    <xf numFmtId="0" fontId="8" fillId="0" borderId="0" xfId="0" applyFont="1"/>
    <xf numFmtId="0" fontId="9" fillId="3"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164" fontId="0" fillId="2" borderId="1" xfId="0" applyNumberFormat="1" applyFill="1" applyBorder="1" applyAlignment="1" applyProtection="1">
      <alignment vertical="top" wrapText="1"/>
      <protection locked="0"/>
    </xf>
    <xf numFmtId="164" fontId="0" fillId="0" borderId="1" xfId="0" applyNumberFormat="1" applyBorder="1" applyAlignment="1" applyProtection="1">
      <alignment vertical="top" wrapText="1"/>
    </xf>
    <xf numFmtId="0" fontId="0" fillId="0" borderId="1" xfId="0" applyBorder="1" applyAlignment="1" applyProtection="1">
      <alignment vertical="top" wrapText="1"/>
    </xf>
    <xf numFmtId="0" fontId="0" fillId="0" borderId="0" xfId="0" applyAlignment="1">
      <alignment vertical="top" wrapText="1"/>
    </xf>
    <xf numFmtId="0" fontId="8" fillId="0" borderId="0" xfId="0" applyFont="1" applyAlignment="1">
      <alignment vertical="top" wrapText="1"/>
    </xf>
    <xf numFmtId="164" fontId="0" fillId="0" borderId="0" xfId="0" applyNumberFormat="1"/>
    <xf numFmtId="0" fontId="10" fillId="0" borderId="0" xfId="0" applyFont="1"/>
    <xf numFmtId="0" fontId="0" fillId="0" borderId="1" xfId="0" applyBorder="1" applyAlignment="1">
      <alignment vertical="center" wrapText="1"/>
    </xf>
    <xf numFmtId="0" fontId="7" fillId="0" borderId="1" xfId="0" applyFont="1" applyBorder="1" applyAlignment="1">
      <alignment horizontal="center" vertical="center"/>
    </xf>
    <xf numFmtId="0" fontId="0" fillId="0" borderId="1" xfId="0" applyBorder="1" applyAlignment="1">
      <alignment vertical="top" wrapText="1"/>
    </xf>
    <xf numFmtId="164" fontId="0" fillId="0" borderId="1" xfId="0" applyNumberFormat="1" applyBorder="1" applyAlignment="1">
      <alignment vertical="top" wrapText="1"/>
    </xf>
    <xf numFmtId="0" fontId="11" fillId="0" borderId="0" xfId="0" applyFont="1" applyAlignment="1">
      <alignment vertical="center" wrapText="1"/>
    </xf>
    <xf numFmtId="0" fontId="12" fillId="2" borderId="1" xfId="0" applyFont="1" applyFill="1" applyBorder="1" applyAlignment="1" applyProtection="1">
      <alignment vertical="top" wrapText="1"/>
      <protection locked="0"/>
    </xf>
    <xf numFmtId="0" fontId="13" fillId="0" borderId="0" xfId="0" applyFont="1" applyAlignment="1">
      <alignment vertical="center" wrapText="1"/>
    </xf>
    <xf numFmtId="0" fontId="14" fillId="0" borderId="0" xfId="0" applyFont="1" applyAlignment="1">
      <alignment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vertical="center" wrapText="1"/>
    </xf>
    <xf numFmtId="0" fontId="18" fillId="0" borderId="0" xfId="0" applyFont="1" applyAlignment="1">
      <alignment vertical="center" wrapText="1"/>
    </xf>
    <xf numFmtId="0" fontId="19" fillId="5" borderId="1" xfId="0" applyFont="1" applyFill="1" applyBorder="1" applyAlignment="1">
      <alignment horizontal="center" vertical="center" wrapText="1"/>
    </xf>
    <xf numFmtId="0" fontId="20" fillId="0" borderId="1" xfId="0" applyFont="1" applyBorder="1" applyAlignment="1">
      <alignment vertical="center" wrapText="1"/>
    </xf>
    <xf numFmtId="164" fontId="20" fillId="0" borderId="1" xfId="0" applyNumberFormat="1" applyFont="1" applyBorder="1" applyAlignment="1">
      <alignment horizontal="center" vertical="center" wrapText="1"/>
    </xf>
    <xf numFmtId="164" fontId="19" fillId="0" borderId="1" xfId="0" applyNumberFormat="1" applyFont="1" applyBorder="1" applyAlignment="1">
      <alignment horizontal="center" vertical="center" wrapText="1"/>
    </xf>
    <xf numFmtId="164" fontId="17" fillId="0" borderId="0" xfId="0" applyNumberFormat="1" applyFont="1" applyAlignment="1">
      <alignment horizontal="center" vertical="center" wrapText="1"/>
    </xf>
    <xf numFmtId="0" fontId="13" fillId="0" borderId="0" xfId="0" applyFont="1" applyAlignment="1">
      <alignment horizontal="right" vertical="center" wrapText="1"/>
    </xf>
    <xf numFmtId="0" fontId="20" fillId="0" borderId="0" xfId="0" applyFont="1" applyAlignment="1">
      <alignment vertical="center" wrapText="1"/>
    </xf>
    <xf numFmtId="0" fontId="0" fillId="0" borderId="1" xfId="0" applyBorder="1"/>
  </cellXfs>
  <cellStyles count="1">
    <cellStyle name="Normal" xfId="0" builtinId="0"/>
  </cellStyles>
  <dxfs count="18">
    <dxf>
      <font>
        <b/>
        <color rgb="FF9C0006"/>
      </font>
      <fill>
        <patternFill patternType="solid">
          <bgColor rgb="FFFFC7CE"/>
        </patternFill>
      </fill>
    </dxf>
    <dxf>
      <font>
        <b/>
        <color rgb="FF8A5A00"/>
      </font>
      <fill>
        <patternFill patternType="solid">
          <bgColor rgb="FFFDF2DC"/>
        </patternFill>
      </fill>
    </dxf>
    <dxf>
      <font>
        <b/>
        <color rgb="FF1F7A44"/>
      </font>
      <fill>
        <patternFill patternType="solid">
          <bgColor rgb="FFCDEBD8"/>
        </patternFill>
      </fill>
    </dxf>
    <dxf>
      <font>
        <b/>
        <color rgb="FF9C0006"/>
      </font>
      <fill>
        <patternFill patternType="solid">
          <bgColor rgb="FFFFC7CE"/>
        </patternFill>
      </fill>
    </dxf>
    <dxf>
      <font>
        <b/>
        <color rgb="FF8A5A00"/>
      </font>
      <fill>
        <patternFill patternType="solid">
          <bgColor rgb="FFFDF2DC"/>
        </patternFill>
      </fill>
    </dxf>
    <dxf>
      <font>
        <b/>
        <color rgb="FF8A5A00"/>
      </font>
      <fill>
        <patternFill patternType="solid">
          <bgColor rgb="FFFDF2DC"/>
        </patternFill>
      </fill>
    </dxf>
    <dxf>
      <font>
        <b/>
        <color rgb="FF1F7A44"/>
      </font>
      <fill>
        <patternFill patternType="solid">
          <bgColor rgb="FFCDEBD8"/>
        </patternFill>
      </fill>
    </dxf>
    <dxf>
      <font>
        <b/>
        <color rgb="FF8A5A00"/>
      </font>
      <fill>
        <patternFill patternType="solid">
          <bgColor rgb="FFFDF2DC"/>
        </patternFill>
      </fill>
    </dxf>
    <dxf>
      <font>
        <b/>
        <color rgb="FF9C0006"/>
      </font>
      <fill>
        <patternFill patternType="solid">
          <bgColor rgb="FFFFC7CE"/>
        </patternFill>
      </fill>
    </dxf>
    <dxf>
      <font>
        <b/>
        <color rgb="FF8A5A00"/>
      </font>
      <fill>
        <patternFill patternType="solid">
          <bgColor rgb="FFFDF2DC"/>
        </patternFill>
      </fill>
    </dxf>
    <dxf>
      <font>
        <b/>
        <color rgb="FF8A5A00"/>
      </font>
      <fill>
        <patternFill patternType="solid">
          <bgColor rgb="FFFDF2DC"/>
        </patternFill>
      </fill>
    </dxf>
    <dxf>
      <font>
        <b/>
        <color rgb="FF8A5A00"/>
      </font>
      <fill>
        <patternFill patternType="solid">
          <bgColor rgb="FFFDF2DC"/>
        </patternFill>
      </fill>
    </dxf>
    <dxf>
      <font>
        <b/>
        <color rgb="FF8A5A00"/>
      </font>
      <fill>
        <patternFill patternType="solid">
          <bgColor rgb="FFFDF2DC"/>
        </patternFill>
      </fill>
    </dxf>
    <dxf>
      <font>
        <b/>
        <color rgb="FF9C0006"/>
      </font>
      <fill>
        <patternFill patternType="solid">
          <bgColor rgb="FFFFC7CE"/>
        </patternFill>
      </fill>
    </dxf>
    <dxf>
      <font>
        <b/>
        <color rgb="FF9C0006"/>
      </font>
      <fill>
        <patternFill patternType="solid">
          <bgColor rgb="FFFFC7CE"/>
        </patternFill>
      </fill>
    </dxf>
    <dxf>
      <font>
        <b/>
        <color rgb="FF8A5A00"/>
      </font>
      <fill>
        <patternFill patternType="solid">
          <bgColor rgb="FFFDF2DC"/>
        </patternFill>
      </fill>
    </dxf>
    <dxf>
      <font>
        <b/>
        <color rgb="FF1F7A44"/>
      </font>
      <fill>
        <patternFill patternType="solid">
          <bgColor rgb="FFCDEBD8"/>
        </patternFill>
      </fill>
    </dxf>
    <dxf>
      <font>
        <b/>
        <color rgb="FF8A5A00"/>
      </font>
      <fill>
        <patternFill patternType="solid">
          <bgColor rgb="FFFDF2D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A34A"/>
  </sheetPr>
  <dimension ref="B1:B23"/>
  <sheetViews>
    <sheetView workbookViewId="0" showGridLines="0"/>
  </sheetViews>
  <sheetFormatPr defaultRowHeight="15" outlineLevelRow="0" outlineLevelCol="0" x14ac:dyDescent="55"/>
  <cols>
    <col min="1" max="1" width="3" customWidth="1"/>
    <col min="2" max="2" width="110" customWidth="1"/>
  </cols>
  <sheetData>
    <row r="1" ht="24" customHeight="1" spans="2:2" x14ac:dyDescent="0.25">
      <c r="B1" s="1" t="s">
        <v>0</v>
      </c>
    </row>
    <row r="2" spans="2:2" x14ac:dyDescent="0.25">
      <c r="B2" s="2" t="s">
        <v>1</v>
      </c>
    </row>
    <row r="3" spans="2:2" x14ac:dyDescent="0.25">
      <c r="B3" s="3" t="s">
        <v>2</v>
      </c>
    </row>
    <row r="4" spans="2:2" x14ac:dyDescent="0.25">
      <c r="B4" s="4" t="s">
        <v>3</v>
      </c>
    </row>
    <row r="5" spans="2:2" x14ac:dyDescent="0.25">
      <c r="B5" s="4" t="s">
        <v>4</v>
      </c>
    </row>
    <row r="6" spans="2:2" x14ac:dyDescent="0.25">
      <c r="B6" s="4" t="s">
        <v>5</v>
      </c>
    </row>
    <row r="7" spans="2:2" x14ac:dyDescent="0.25">
      <c r="B7" s="4" t="s">
        <v>6</v>
      </c>
    </row>
    <row r="8" spans="2:2" x14ac:dyDescent="0.25">
      <c r="B8" s="4" t="s">
        <v>7</v>
      </c>
    </row>
    <row r="9" spans="2:2" x14ac:dyDescent="0.25">
      <c r="B9" s="2" t="s">
        <v>1</v>
      </c>
    </row>
    <row r="10" spans="2:2" x14ac:dyDescent="0.25">
      <c r="B10" s="3" t="s">
        <v>8</v>
      </c>
    </row>
    <row r="11" spans="2:2" x14ac:dyDescent="0.25">
      <c r="B11" s="4" t="s">
        <v>9</v>
      </c>
    </row>
    <row r="12" spans="2:2" x14ac:dyDescent="0.25">
      <c r="B12" s="4" t="s">
        <v>10</v>
      </c>
    </row>
    <row r="13" spans="2:2" x14ac:dyDescent="0.25">
      <c r="B13" s="2" t="s">
        <v>1</v>
      </c>
    </row>
    <row r="14" spans="2:2" x14ac:dyDescent="0.25">
      <c r="B14" s="3" t="s">
        <v>11</v>
      </c>
    </row>
    <row r="15" spans="2:2" x14ac:dyDescent="0.25">
      <c r="B15" s="4" t="s">
        <v>12</v>
      </c>
    </row>
    <row r="16" spans="2:2" x14ac:dyDescent="0.25">
      <c r="B16" s="2" t="s">
        <v>1</v>
      </c>
    </row>
    <row r="17" spans="2:2" x14ac:dyDescent="0.25">
      <c r="B17" s="3" t="s">
        <v>13</v>
      </c>
    </row>
    <row r="18" spans="2:2" x14ac:dyDescent="0.25">
      <c r="B18" s="4" t="s">
        <v>14</v>
      </c>
    </row>
    <row r="19" spans="2:2" x14ac:dyDescent="0.25">
      <c r="B19" s="2" t="s">
        <v>1</v>
      </c>
    </row>
    <row r="20" spans="2:2" x14ac:dyDescent="0.25">
      <c r="B20" s="3" t="s">
        <v>15</v>
      </c>
    </row>
    <row r="21" spans="2:2" x14ac:dyDescent="0.25">
      <c r="B21" s="4" t="s">
        <v>16</v>
      </c>
    </row>
    <row r="22" spans="2:2" x14ac:dyDescent="0.25">
      <c r="B22" s="2" t="s">
        <v>1</v>
      </c>
    </row>
    <row r="23" spans="2:2" x14ac:dyDescent="0.25">
      <c r="B23" s="5" t="s">
        <v>17</v>
      </c>
    </row>
  </sheetData>
  <sheetProtection sheet="1" formatColumns="0" formatRows="0" autoFilter="0"/>
  <pageMargins left="0.7" right="0.7" top="0.75" bottom="0.75" header="0.3" footer="0.3"/>
  <pageSetup orientation="portrait" horizontalDpi="4294967295" verticalDpi="4294967295" scale="100" fitToWidth="1" fitToHeight="1"/>
  <headerFooter>
    <oddFooter>&amp;LAutorisations de conduite - modèle Roméo Labs, romeolabs.app (CC BY 4.0)&amp;CPage &amp;P / &amp;N&amp;RSuivi terrain : tryromeo.com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A34A"/>
  </sheetPr>
  <dimension ref="A1:B9"/>
  <sheetViews>
    <sheetView workbookViewId="0" showGridLines="0"/>
  </sheetViews>
  <sheetFormatPr defaultRowHeight="15" outlineLevelRow="0" outlineLevelCol="0" x14ac:dyDescent="55"/>
  <cols>
    <col min="1" max="1" width="34" customWidth="1"/>
    <col min="2" max="2" width="60" customWidth="1"/>
  </cols>
  <sheetData>
    <row r="1" spans="1:1" x14ac:dyDescent="0.25">
      <c r="A1" s="6" t="s">
        <v>18</v>
      </c>
    </row>
    <row r="3" spans="1:2" x14ac:dyDescent="0.25">
      <c r="A3" s="7" t="s">
        <v>19</v>
      </c>
      <c r="B3" s="8" t="s">
        <v>20</v>
      </c>
    </row>
    <row r="4" spans="1:2" x14ac:dyDescent="0.25">
      <c r="A4" s="7" t="s">
        <v>21</v>
      </c>
      <c r="B4" s="8" t="s">
        <v>22</v>
      </c>
    </row>
    <row r="5" spans="1:2" x14ac:dyDescent="0.25">
      <c r="A5" s="7" t="s">
        <v>23</v>
      </c>
      <c r="B5" s="8" t="s">
        <v>24</v>
      </c>
    </row>
    <row r="6" spans="1:2" x14ac:dyDescent="0.25">
      <c r="A6" s="7" t="s">
        <v>25</v>
      </c>
      <c r="B6" s="8" t="s">
        <v>26</v>
      </c>
    </row>
    <row r="7" spans="1:2" x14ac:dyDescent="0.25">
      <c r="A7" s="7" t="s">
        <v>27</v>
      </c>
      <c r="B7" s="8" t="s">
        <v>28</v>
      </c>
    </row>
    <row r="9" spans="1:2" x14ac:dyDescent="0.25">
      <c r="A9" s="9" t="s">
        <v>29</v>
      </c>
      <c r="B9" s="9"/>
    </row>
  </sheetData>
  <sheetProtection sheet="1" formatColumns="0" formatRows="0" autoFilter="0"/>
  <mergeCells count="1">
    <mergeCell ref="A9:B9"/>
  </mergeCells>
  <pageMargins left="0.7" right="0.7" top="0.75" bottom="0.75" header="0.3" footer="0.3"/>
  <pageSetup orientation="portrait" horizontalDpi="4294967295" verticalDpi="4294967295" scale="100" fitToWidth="1" fitToHeight="1"/>
  <headerFooter>
    <oddFooter>&amp;LAutorisations de conduite - modèle Roméo Labs, romeolabs.app (CC BY 4.0)&amp;CPage &amp;P / &amp;N&amp;RSuivi terrain : tryromeo.com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A34A"/>
    <pageSetUpPr fitToPage="1"/>
  </sheetPr>
  <dimension ref="A1:I151"/>
  <sheetViews>
    <sheetView workbookViewId="0">
      <pane xSplit="2" ySplit="1" topLeftCell="C2" activePane="bottomRight" state="frozen"/>
      <selection pane="bottomRight"/>
    </sheetView>
  </sheetViews>
  <sheetFormatPr defaultRowHeight="15" outlineLevelRow="0" outlineLevelCol="0" x14ac:dyDescent="55"/>
  <cols>
    <col min="1" max="1" width="16" customWidth="1"/>
    <col min="2" max="2" width="14" customWidth="1"/>
    <col min="3" max="3" width="20" customWidth="1"/>
    <col min="4" max="4" width="18" customWidth="1"/>
    <col min="5" max="5" width="20" customWidth="1"/>
    <col min="6" max="6" width="14" customWidth="1"/>
    <col min="7" max="7" width="26" customWidth="1"/>
    <col min="8" max="8" width="22" customWidth="1"/>
    <col min="9" max="9" width="24" customWidth="1"/>
  </cols>
  <sheetData>
    <row r="1" ht="58" customHeight="1" spans="1:9" x14ac:dyDescent="0.25">
      <c r="A1" s="10" t="s">
        <v>30</v>
      </c>
      <c r="B1" s="10" t="s">
        <v>31</v>
      </c>
      <c r="C1" s="11" t="s">
        <v>32</v>
      </c>
      <c r="D1" s="10" t="s">
        <v>33</v>
      </c>
      <c r="E1" s="10" t="s">
        <v>34</v>
      </c>
      <c r="F1" s="10" t="s">
        <v>35</v>
      </c>
      <c r="G1" s="10" t="s">
        <v>36</v>
      </c>
      <c r="H1" s="10" t="s">
        <v>37</v>
      </c>
      <c r="I1" s="11" t="s">
        <v>38</v>
      </c>
    </row>
    <row r="2" spans="1:9" x14ac:dyDescent="0.25">
      <c r="A2" s="8" t="s">
        <v>39</v>
      </c>
      <c r="B2" s="8" t="s">
        <v>40</v>
      </c>
      <c r="C2" s="8" t="s">
        <v>41</v>
      </c>
      <c r="D2" s="8" t="s">
        <v>42</v>
      </c>
      <c r="E2" s="12">
        <v>45973</v>
      </c>
      <c r="F2" s="13">
        <f>IF(OR($E2="",$D2="Jeune en dérogation (R. 4153-40)"),"",EDATE($E2,60)-1)</f>
      </c>
      <c r="G2" s="14">
        <f>IF($A2="","",IF(COUNTIF(Salariés!$H$2:$H$151,$H2)&gt;1,"Doublon : ajoutez un second prénom ou un matricule",IF($D2="Jeune en dérogation (R. 4153-40)","Régime des jeunes : voir R. 4153-40",IF($E2="","Attestation manquante",IF($F2&lt;TODAY(),"Expirée",IF($F2-TODAY()&lt;=90,"À renouveler","Valide"))))))</f>
      </c>
      <c r="H2" s="14">
        <f>IF($A2="","",TRIM($A2)&amp;" "&amp;TRIM($B2))</f>
      </c>
      <c r="I2" s="8"/>
    </row>
    <row r="3" spans="1:9" x14ac:dyDescent="0.25">
      <c r="A3" s="8" t="s">
        <v>43</v>
      </c>
      <c r="B3" s="8" t="s">
        <v>44</v>
      </c>
      <c r="C3" s="8" t="s">
        <v>45</v>
      </c>
      <c r="D3" s="8" t="s">
        <v>42</v>
      </c>
      <c r="E3" s="12">
        <v>44520</v>
      </c>
      <c r="F3" s="13">
        <f>IF(OR($E3="",$D3="Jeune en dérogation (R. 4153-40)"),"",EDATE($E3,60)-1)</f>
      </c>
      <c r="G3" s="14">
        <f>IF($A3="","",IF(COUNTIF(Salariés!$H$2:$H$151,$H3)&gt;1,"Doublon : ajoutez un second prénom ou un matricule",IF($D3="Jeune en dérogation (R. 4153-40)","Régime des jeunes : voir R. 4153-40",IF($E3="","Attestation manquante",IF($F3&lt;TODAY(),"Expirée",IF($F3-TODAY()&lt;=90,"À renouveler","Valide"))))))</f>
      </c>
      <c r="H3" s="14">
        <f>IF($A3="","",TRIM($A3)&amp;" "&amp;TRIM($B3))</f>
      </c>
      <c r="I3" s="8"/>
    </row>
    <row r="4" spans="1:9" x14ac:dyDescent="0.25">
      <c r="A4" s="8" t="s">
        <v>46</v>
      </c>
      <c r="B4" s="8" t="s">
        <v>47</v>
      </c>
      <c r="C4" s="8" t="s">
        <v>48</v>
      </c>
      <c r="D4" s="8" t="s">
        <v>49</v>
      </c>
      <c r="E4" s="12">
        <v>46055</v>
      </c>
      <c r="F4" s="13">
        <f>IF(OR($E4="",$D4="Jeune en dérogation (R. 4153-40)"),"",EDATE($E4,60)-1)</f>
      </c>
      <c r="G4" s="14">
        <f>IF($A4="","",IF(COUNTIF(Salariés!$H$2:$H$151,$H4)&gt;1,"Doublon : ajoutez un second prénom ou un matricule",IF($D4="Jeune en dérogation (R. 4153-40)","Régime des jeunes : voir R. 4153-40",IF($E4="","Attestation manquante",IF($F4&lt;TODAY(),"Expirée",IF($F4-TODAY()&lt;=90,"À renouveler","Valide"))))))</f>
      </c>
      <c r="H4" s="14">
        <f>IF($A4="","",TRIM($A4)&amp;" "&amp;TRIM($B4))</f>
      </c>
      <c r="I4" s="8"/>
    </row>
    <row r="5" spans="1:9" x14ac:dyDescent="0.25">
      <c r="A5" s="8"/>
      <c r="B5" s="8"/>
      <c r="C5" s="8"/>
      <c r="D5" s="8"/>
      <c r="E5" s="12"/>
      <c r="F5" s="13">
        <f>IF(OR($E5="",$D5="Jeune en dérogation (R. 4153-40)"),"",EDATE($E5,60)-1)</f>
      </c>
      <c r="G5" s="14">
        <f>IF($A5="","",IF(COUNTIF(Salariés!$H$2:$H$151,$H5)&gt;1,"Doublon : ajoutez un second prénom ou un matricule",IF($D5="Jeune en dérogation (R. 4153-40)","Régime des jeunes : voir R. 4153-40",IF($E5="","Attestation manquante",IF($F5&lt;TODAY(),"Expirée",IF($F5-TODAY()&lt;=90,"À renouveler","Valide"))))))</f>
      </c>
      <c r="H5" s="14">
        <f>IF($A5="","",TRIM($A5)&amp;" "&amp;TRIM($B5))</f>
      </c>
      <c r="I5" s="8"/>
    </row>
    <row r="6" spans="1:9" x14ac:dyDescent="0.25">
      <c r="A6" s="8"/>
      <c r="B6" s="8"/>
      <c r="C6" s="8"/>
      <c r="D6" s="8"/>
      <c r="E6" s="12"/>
      <c r="F6" s="13">
        <f>IF(OR($E6="",$D6="Jeune en dérogation (R. 4153-40)"),"",EDATE($E6,60)-1)</f>
      </c>
      <c r="G6" s="14">
        <f>IF($A6="","",IF(COUNTIF(Salariés!$H$2:$H$151,$H6)&gt;1,"Doublon : ajoutez un second prénom ou un matricule",IF($D6="Jeune en dérogation (R. 4153-40)","Régime des jeunes : voir R. 4153-40",IF($E6="","Attestation manquante",IF($F6&lt;TODAY(),"Expirée",IF($F6-TODAY()&lt;=90,"À renouveler","Valide"))))))</f>
      </c>
      <c r="H6" s="14">
        <f>IF($A6="","",TRIM($A6)&amp;" "&amp;TRIM($B6))</f>
      </c>
      <c r="I6" s="8"/>
    </row>
    <row r="7" spans="1:9" x14ac:dyDescent="0.25">
      <c r="A7" s="8"/>
      <c r="B7" s="8"/>
      <c r="C7" s="8"/>
      <c r="D7" s="8"/>
      <c r="E7" s="12"/>
      <c r="F7" s="13">
        <f>IF(OR($E7="",$D7="Jeune en dérogation (R. 4153-40)"),"",EDATE($E7,60)-1)</f>
      </c>
      <c r="G7" s="14">
        <f>IF($A7="","",IF(COUNTIF(Salariés!$H$2:$H$151,$H7)&gt;1,"Doublon : ajoutez un second prénom ou un matricule",IF($D7="Jeune en dérogation (R. 4153-40)","Régime des jeunes : voir R. 4153-40",IF($E7="","Attestation manquante",IF($F7&lt;TODAY(),"Expirée",IF($F7-TODAY()&lt;=90,"À renouveler","Valide"))))))</f>
      </c>
      <c r="H7" s="14">
        <f>IF($A7="","",TRIM($A7)&amp;" "&amp;TRIM($B7))</f>
      </c>
      <c r="I7" s="8"/>
    </row>
    <row r="8" spans="1:9" x14ac:dyDescent="0.25">
      <c r="A8" s="8"/>
      <c r="B8" s="8"/>
      <c r="C8" s="8"/>
      <c r="D8" s="8"/>
      <c r="E8" s="12"/>
      <c r="F8" s="13">
        <f>IF(OR($E8="",$D8="Jeune en dérogation (R. 4153-40)"),"",EDATE($E8,60)-1)</f>
      </c>
      <c r="G8" s="14">
        <f>IF($A8="","",IF(COUNTIF(Salariés!$H$2:$H$151,$H8)&gt;1,"Doublon : ajoutez un second prénom ou un matricule",IF($D8="Jeune en dérogation (R. 4153-40)","Régime des jeunes : voir R. 4153-40",IF($E8="","Attestation manquante",IF($F8&lt;TODAY(),"Expirée",IF($F8-TODAY()&lt;=90,"À renouveler","Valide"))))))</f>
      </c>
      <c r="H8" s="14">
        <f>IF($A8="","",TRIM($A8)&amp;" "&amp;TRIM($B8))</f>
      </c>
      <c r="I8" s="8"/>
    </row>
    <row r="9" spans="1:9" x14ac:dyDescent="0.25">
      <c r="A9" s="8"/>
      <c r="B9" s="8"/>
      <c r="C9" s="8"/>
      <c r="D9" s="8"/>
      <c r="E9" s="12"/>
      <c r="F9" s="13">
        <f>IF(OR($E9="",$D9="Jeune en dérogation (R. 4153-40)"),"",EDATE($E9,60)-1)</f>
      </c>
      <c r="G9" s="14">
        <f>IF($A9="","",IF(COUNTIF(Salariés!$H$2:$H$151,$H9)&gt;1,"Doublon : ajoutez un second prénom ou un matricule",IF($D9="Jeune en dérogation (R. 4153-40)","Régime des jeunes : voir R. 4153-40",IF($E9="","Attestation manquante",IF($F9&lt;TODAY(),"Expirée",IF($F9-TODAY()&lt;=90,"À renouveler","Valide"))))))</f>
      </c>
      <c r="H9" s="14">
        <f>IF($A9="","",TRIM($A9)&amp;" "&amp;TRIM($B9))</f>
      </c>
      <c r="I9" s="8"/>
    </row>
    <row r="10" spans="1:9" x14ac:dyDescent="0.25">
      <c r="A10" s="8"/>
      <c r="B10" s="8"/>
      <c r="C10" s="8"/>
      <c r="D10" s="8"/>
      <c r="E10" s="12"/>
      <c r="F10" s="13">
        <f>IF(OR($E10="",$D10="Jeune en dérogation (R. 4153-40)"),"",EDATE($E10,60)-1)</f>
      </c>
      <c r="G10" s="14">
        <f>IF($A10="","",IF(COUNTIF(Salariés!$H$2:$H$151,$H10)&gt;1,"Doublon : ajoutez un second prénom ou un matricule",IF($D10="Jeune en dérogation (R. 4153-40)","Régime des jeunes : voir R. 4153-40",IF($E10="","Attestation manquante",IF($F10&lt;TODAY(),"Expirée",IF($F10-TODAY()&lt;=90,"À renouveler","Valide"))))))</f>
      </c>
      <c r="H10" s="14">
        <f>IF($A10="","",TRIM($A10)&amp;" "&amp;TRIM($B10))</f>
      </c>
      <c r="I10" s="8"/>
    </row>
    <row r="11" spans="1:9" x14ac:dyDescent="0.25">
      <c r="A11" s="8"/>
      <c r="B11" s="8"/>
      <c r="C11" s="8"/>
      <c r="D11" s="8"/>
      <c r="E11" s="12"/>
      <c r="F11" s="13">
        <f>IF(OR($E11="",$D11="Jeune en dérogation (R. 4153-40)"),"",EDATE($E11,60)-1)</f>
      </c>
      <c r="G11" s="14">
        <f>IF($A11="","",IF(COUNTIF(Salariés!$H$2:$H$151,$H11)&gt;1,"Doublon : ajoutez un second prénom ou un matricule",IF($D11="Jeune en dérogation (R. 4153-40)","Régime des jeunes : voir R. 4153-40",IF($E11="","Attestation manquante",IF($F11&lt;TODAY(),"Expirée",IF($F11-TODAY()&lt;=90,"À renouveler","Valide"))))))</f>
      </c>
      <c r="H11" s="14">
        <f>IF($A11="","",TRIM($A11)&amp;" "&amp;TRIM($B11))</f>
      </c>
      <c r="I11" s="8"/>
    </row>
    <row r="12" spans="1:9" x14ac:dyDescent="0.25">
      <c r="A12" s="8"/>
      <c r="B12" s="8"/>
      <c r="C12" s="8"/>
      <c r="D12" s="8"/>
      <c r="E12" s="12"/>
      <c r="F12" s="13">
        <f>IF(OR($E12="",$D12="Jeune en dérogation (R. 4153-40)"),"",EDATE($E12,60)-1)</f>
      </c>
      <c r="G12" s="14">
        <f>IF($A12="","",IF(COUNTIF(Salariés!$H$2:$H$151,$H12)&gt;1,"Doublon : ajoutez un second prénom ou un matricule",IF($D12="Jeune en dérogation (R. 4153-40)","Régime des jeunes : voir R. 4153-40",IF($E12="","Attestation manquante",IF($F12&lt;TODAY(),"Expirée",IF($F12-TODAY()&lt;=90,"À renouveler","Valide"))))))</f>
      </c>
      <c r="H12" s="14">
        <f>IF($A12="","",TRIM($A12)&amp;" "&amp;TRIM($B12))</f>
      </c>
      <c r="I12" s="8"/>
    </row>
    <row r="13" spans="1:9" x14ac:dyDescent="0.25">
      <c r="A13" s="8"/>
      <c r="B13" s="8"/>
      <c r="C13" s="8"/>
      <c r="D13" s="8"/>
      <c r="E13" s="12"/>
      <c r="F13" s="13">
        <f>IF(OR($E13="",$D13="Jeune en dérogation (R. 4153-40)"),"",EDATE($E13,60)-1)</f>
      </c>
      <c r="G13" s="14">
        <f>IF($A13="","",IF(COUNTIF(Salariés!$H$2:$H$151,$H13)&gt;1,"Doublon : ajoutez un second prénom ou un matricule",IF($D13="Jeune en dérogation (R. 4153-40)","Régime des jeunes : voir R. 4153-40",IF($E13="","Attestation manquante",IF($F13&lt;TODAY(),"Expirée",IF($F13-TODAY()&lt;=90,"À renouveler","Valide"))))))</f>
      </c>
      <c r="H13" s="14">
        <f>IF($A13="","",TRIM($A13)&amp;" "&amp;TRIM($B13))</f>
      </c>
      <c r="I13" s="8"/>
    </row>
    <row r="14" spans="1:9" x14ac:dyDescent="0.25">
      <c r="A14" s="8"/>
      <c r="B14" s="8"/>
      <c r="C14" s="8"/>
      <c r="D14" s="8"/>
      <c r="E14" s="12"/>
      <c r="F14" s="13">
        <f>IF(OR($E14="",$D14="Jeune en dérogation (R. 4153-40)"),"",EDATE($E14,60)-1)</f>
      </c>
      <c r="G14" s="14">
        <f>IF($A14="","",IF(COUNTIF(Salariés!$H$2:$H$151,$H14)&gt;1,"Doublon : ajoutez un second prénom ou un matricule",IF($D14="Jeune en dérogation (R. 4153-40)","Régime des jeunes : voir R. 4153-40",IF($E14="","Attestation manquante",IF($F14&lt;TODAY(),"Expirée",IF($F14-TODAY()&lt;=90,"À renouveler","Valide"))))))</f>
      </c>
      <c r="H14" s="14">
        <f>IF($A14="","",TRIM($A14)&amp;" "&amp;TRIM($B14))</f>
      </c>
      <c r="I14" s="8"/>
    </row>
    <row r="15" spans="1:9" x14ac:dyDescent="0.25">
      <c r="A15" s="8"/>
      <c r="B15" s="8"/>
      <c r="C15" s="8"/>
      <c r="D15" s="8"/>
      <c r="E15" s="12"/>
      <c r="F15" s="13">
        <f>IF(OR($E15="",$D15="Jeune en dérogation (R. 4153-40)"),"",EDATE($E15,60)-1)</f>
      </c>
      <c r="G15" s="14">
        <f>IF($A15="","",IF(COUNTIF(Salariés!$H$2:$H$151,$H15)&gt;1,"Doublon : ajoutez un second prénom ou un matricule",IF($D15="Jeune en dérogation (R. 4153-40)","Régime des jeunes : voir R. 4153-40",IF($E15="","Attestation manquante",IF($F15&lt;TODAY(),"Expirée",IF($F15-TODAY()&lt;=90,"À renouveler","Valide"))))))</f>
      </c>
      <c r="H15" s="14">
        <f>IF($A15="","",TRIM($A15)&amp;" "&amp;TRIM($B15))</f>
      </c>
      <c r="I15" s="8"/>
    </row>
    <row r="16" spans="1:9" x14ac:dyDescent="0.25">
      <c r="A16" s="8"/>
      <c r="B16" s="8"/>
      <c r="C16" s="8"/>
      <c r="D16" s="8"/>
      <c r="E16" s="12"/>
      <c r="F16" s="13">
        <f>IF(OR($E16="",$D16="Jeune en dérogation (R. 4153-40)"),"",EDATE($E16,60)-1)</f>
      </c>
      <c r="G16" s="14">
        <f>IF($A16="","",IF(COUNTIF(Salariés!$H$2:$H$151,$H16)&gt;1,"Doublon : ajoutez un second prénom ou un matricule",IF($D16="Jeune en dérogation (R. 4153-40)","Régime des jeunes : voir R. 4153-40",IF($E16="","Attestation manquante",IF($F16&lt;TODAY(),"Expirée",IF($F16-TODAY()&lt;=90,"À renouveler","Valide"))))))</f>
      </c>
      <c r="H16" s="14">
        <f>IF($A16="","",TRIM($A16)&amp;" "&amp;TRIM($B16))</f>
      </c>
      <c r="I16" s="8"/>
    </row>
    <row r="17" spans="1:9" x14ac:dyDescent="0.25">
      <c r="A17" s="8"/>
      <c r="B17" s="8"/>
      <c r="C17" s="8"/>
      <c r="D17" s="8"/>
      <c r="E17" s="12"/>
      <c r="F17" s="13">
        <f>IF(OR($E17="",$D17="Jeune en dérogation (R. 4153-40)"),"",EDATE($E17,60)-1)</f>
      </c>
      <c r="G17" s="14">
        <f>IF($A17="","",IF(COUNTIF(Salariés!$H$2:$H$151,$H17)&gt;1,"Doublon : ajoutez un second prénom ou un matricule",IF($D17="Jeune en dérogation (R. 4153-40)","Régime des jeunes : voir R. 4153-40",IF($E17="","Attestation manquante",IF($F17&lt;TODAY(),"Expirée",IF($F17-TODAY()&lt;=90,"À renouveler","Valide"))))))</f>
      </c>
      <c r="H17" s="14">
        <f>IF($A17="","",TRIM($A17)&amp;" "&amp;TRIM($B17))</f>
      </c>
      <c r="I17" s="8"/>
    </row>
    <row r="18" spans="1:9" x14ac:dyDescent="0.25">
      <c r="A18" s="8"/>
      <c r="B18" s="8"/>
      <c r="C18" s="8"/>
      <c r="D18" s="8"/>
      <c r="E18" s="12"/>
      <c r="F18" s="13">
        <f>IF(OR($E18="",$D18="Jeune en dérogation (R. 4153-40)"),"",EDATE($E18,60)-1)</f>
      </c>
      <c r="G18" s="14">
        <f>IF($A18="","",IF(COUNTIF(Salariés!$H$2:$H$151,$H18)&gt;1,"Doublon : ajoutez un second prénom ou un matricule",IF($D18="Jeune en dérogation (R. 4153-40)","Régime des jeunes : voir R. 4153-40",IF($E18="","Attestation manquante",IF($F18&lt;TODAY(),"Expirée",IF($F18-TODAY()&lt;=90,"À renouveler","Valide"))))))</f>
      </c>
      <c r="H18" s="14">
        <f>IF($A18="","",TRIM($A18)&amp;" "&amp;TRIM($B18))</f>
      </c>
      <c r="I18" s="8"/>
    </row>
    <row r="19" spans="1:9" x14ac:dyDescent="0.25">
      <c r="A19" s="8"/>
      <c r="B19" s="8"/>
      <c r="C19" s="8"/>
      <c r="D19" s="8"/>
      <c r="E19" s="12"/>
      <c r="F19" s="13">
        <f>IF(OR($E19="",$D19="Jeune en dérogation (R. 4153-40)"),"",EDATE($E19,60)-1)</f>
      </c>
      <c r="G19" s="14">
        <f>IF($A19="","",IF(COUNTIF(Salariés!$H$2:$H$151,$H19)&gt;1,"Doublon : ajoutez un second prénom ou un matricule",IF($D19="Jeune en dérogation (R. 4153-40)","Régime des jeunes : voir R. 4153-40",IF($E19="","Attestation manquante",IF($F19&lt;TODAY(),"Expirée",IF($F19-TODAY()&lt;=90,"À renouveler","Valide"))))))</f>
      </c>
      <c r="H19" s="14">
        <f>IF($A19="","",TRIM($A19)&amp;" "&amp;TRIM($B19))</f>
      </c>
      <c r="I19" s="8"/>
    </row>
    <row r="20" spans="1:9" x14ac:dyDescent="0.25">
      <c r="A20" s="8"/>
      <c r="B20" s="8"/>
      <c r="C20" s="8"/>
      <c r="D20" s="8"/>
      <c r="E20" s="12"/>
      <c r="F20" s="13">
        <f>IF(OR($E20="",$D20="Jeune en dérogation (R. 4153-40)"),"",EDATE($E20,60)-1)</f>
      </c>
      <c r="G20" s="14">
        <f>IF($A20="","",IF(COUNTIF(Salariés!$H$2:$H$151,$H20)&gt;1,"Doublon : ajoutez un second prénom ou un matricule",IF($D20="Jeune en dérogation (R. 4153-40)","Régime des jeunes : voir R. 4153-40",IF($E20="","Attestation manquante",IF($F20&lt;TODAY(),"Expirée",IF($F20-TODAY()&lt;=90,"À renouveler","Valide"))))))</f>
      </c>
      <c r="H20" s="14">
        <f>IF($A20="","",TRIM($A20)&amp;" "&amp;TRIM($B20))</f>
      </c>
      <c r="I20" s="8"/>
    </row>
    <row r="21" spans="1:9" x14ac:dyDescent="0.25">
      <c r="A21" s="8"/>
      <c r="B21" s="8"/>
      <c r="C21" s="8"/>
      <c r="D21" s="8"/>
      <c r="E21" s="12"/>
      <c r="F21" s="13">
        <f>IF(OR($E21="",$D21="Jeune en dérogation (R. 4153-40)"),"",EDATE($E21,60)-1)</f>
      </c>
      <c r="G21" s="14">
        <f>IF($A21="","",IF(COUNTIF(Salariés!$H$2:$H$151,$H21)&gt;1,"Doublon : ajoutez un second prénom ou un matricule",IF($D21="Jeune en dérogation (R. 4153-40)","Régime des jeunes : voir R. 4153-40",IF($E21="","Attestation manquante",IF($F21&lt;TODAY(),"Expirée",IF($F21-TODAY()&lt;=90,"À renouveler","Valide"))))))</f>
      </c>
      <c r="H21" s="14">
        <f>IF($A21="","",TRIM($A21)&amp;" "&amp;TRIM($B21))</f>
      </c>
      <c r="I21" s="8"/>
    </row>
    <row r="22" spans="1:9" x14ac:dyDescent="0.25">
      <c r="A22" s="8"/>
      <c r="B22" s="8"/>
      <c r="C22" s="8"/>
      <c r="D22" s="8"/>
      <c r="E22" s="12"/>
      <c r="F22" s="13">
        <f>IF(OR($E22="",$D22="Jeune en dérogation (R. 4153-40)"),"",EDATE($E22,60)-1)</f>
      </c>
      <c r="G22" s="14">
        <f>IF($A22="","",IF(COUNTIF(Salariés!$H$2:$H$151,$H22)&gt;1,"Doublon : ajoutez un second prénom ou un matricule",IF($D22="Jeune en dérogation (R. 4153-40)","Régime des jeunes : voir R. 4153-40",IF($E22="","Attestation manquante",IF($F22&lt;TODAY(),"Expirée",IF($F22-TODAY()&lt;=90,"À renouveler","Valide"))))))</f>
      </c>
      <c r="H22" s="14">
        <f>IF($A22="","",TRIM($A22)&amp;" "&amp;TRIM($B22))</f>
      </c>
      <c r="I22" s="8"/>
    </row>
    <row r="23" spans="1:9" x14ac:dyDescent="0.25">
      <c r="A23" s="8"/>
      <c r="B23" s="8"/>
      <c r="C23" s="8"/>
      <c r="D23" s="8"/>
      <c r="E23" s="12"/>
      <c r="F23" s="13">
        <f>IF(OR($E23="",$D23="Jeune en dérogation (R. 4153-40)"),"",EDATE($E23,60)-1)</f>
      </c>
      <c r="G23" s="14">
        <f>IF($A23="","",IF(COUNTIF(Salariés!$H$2:$H$151,$H23)&gt;1,"Doublon : ajoutez un second prénom ou un matricule",IF($D23="Jeune en dérogation (R. 4153-40)","Régime des jeunes : voir R. 4153-40",IF($E23="","Attestation manquante",IF($F23&lt;TODAY(),"Expirée",IF($F23-TODAY()&lt;=90,"À renouveler","Valide"))))))</f>
      </c>
      <c r="H23" s="14">
        <f>IF($A23="","",TRIM($A23)&amp;" "&amp;TRIM($B23))</f>
      </c>
      <c r="I23" s="8"/>
    </row>
    <row r="24" spans="1:9" x14ac:dyDescent="0.25">
      <c r="A24" s="8"/>
      <c r="B24" s="8"/>
      <c r="C24" s="8"/>
      <c r="D24" s="8"/>
      <c r="E24" s="12"/>
      <c r="F24" s="13">
        <f>IF(OR($E24="",$D24="Jeune en dérogation (R. 4153-40)"),"",EDATE($E24,60)-1)</f>
      </c>
      <c r="G24" s="14">
        <f>IF($A24="","",IF(COUNTIF(Salariés!$H$2:$H$151,$H24)&gt;1,"Doublon : ajoutez un second prénom ou un matricule",IF($D24="Jeune en dérogation (R. 4153-40)","Régime des jeunes : voir R. 4153-40",IF($E24="","Attestation manquante",IF($F24&lt;TODAY(),"Expirée",IF($F24-TODAY()&lt;=90,"À renouveler","Valide"))))))</f>
      </c>
      <c r="H24" s="14">
        <f>IF($A24="","",TRIM($A24)&amp;" "&amp;TRIM($B24))</f>
      </c>
      <c r="I24" s="8"/>
    </row>
    <row r="25" spans="1:9" x14ac:dyDescent="0.25">
      <c r="A25" s="8"/>
      <c r="B25" s="8"/>
      <c r="C25" s="8"/>
      <c r="D25" s="8"/>
      <c r="E25" s="12"/>
      <c r="F25" s="13">
        <f>IF(OR($E25="",$D25="Jeune en dérogation (R. 4153-40)"),"",EDATE($E25,60)-1)</f>
      </c>
      <c r="G25" s="14">
        <f>IF($A25="","",IF(COUNTIF(Salariés!$H$2:$H$151,$H25)&gt;1,"Doublon : ajoutez un second prénom ou un matricule",IF($D25="Jeune en dérogation (R. 4153-40)","Régime des jeunes : voir R. 4153-40",IF($E25="","Attestation manquante",IF($F25&lt;TODAY(),"Expirée",IF($F25-TODAY()&lt;=90,"À renouveler","Valide"))))))</f>
      </c>
      <c r="H25" s="14">
        <f>IF($A25="","",TRIM($A25)&amp;" "&amp;TRIM($B25))</f>
      </c>
      <c r="I25" s="8"/>
    </row>
    <row r="26" spans="1:9" x14ac:dyDescent="0.25">
      <c r="A26" s="8"/>
      <c r="B26" s="8"/>
      <c r="C26" s="8"/>
      <c r="D26" s="8"/>
      <c r="E26" s="12"/>
      <c r="F26" s="13">
        <f>IF(OR($E26="",$D26="Jeune en dérogation (R. 4153-40)"),"",EDATE($E26,60)-1)</f>
      </c>
      <c r="G26" s="14">
        <f>IF($A26="","",IF(COUNTIF(Salariés!$H$2:$H$151,$H26)&gt;1,"Doublon : ajoutez un second prénom ou un matricule",IF($D26="Jeune en dérogation (R. 4153-40)","Régime des jeunes : voir R. 4153-40",IF($E26="","Attestation manquante",IF($F26&lt;TODAY(),"Expirée",IF($F26-TODAY()&lt;=90,"À renouveler","Valide"))))))</f>
      </c>
      <c r="H26" s="14">
        <f>IF($A26="","",TRIM($A26)&amp;" "&amp;TRIM($B26))</f>
      </c>
      <c r="I26" s="8"/>
    </row>
    <row r="27" spans="1:9" x14ac:dyDescent="0.25">
      <c r="A27" s="8"/>
      <c r="B27" s="8"/>
      <c r="C27" s="8"/>
      <c r="D27" s="8"/>
      <c r="E27" s="12"/>
      <c r="F27" s="13">
        <f>IF(OR($E27="",$D27="Jeune en dérogation (R. 4153-40)"),"",EDATE($E27,60)-1)</f>
      </c>
      <c r="G27" s="14">
        <f>IF($A27="","",IF(COUNTIF(Salariés!$H$2:$H$151,$H27)&gt;1,"Doublon : ajoutez un second prénom ou un matricule",IF($D27="Jeune en dérogation (R. 4153-40)","Régime des jeunes : voir R. 4153-40",IF($E27="","Attestation manquante",IF($F27&lt;TODAY(),"Expirée",IF($F27-TODAY()&lt;=90,"À renouveler","Valide"))))))</f>
      </c>
      <c r="H27" s="14">
        <f>IF($A27="","",TRIM($A27)&amp;" "&amp;TRIM($B27))</f>
      </c>
      <c r="I27" s="8"/>
    </row>
    <row r="28" spans="1:9" x14ac:dyDescent="0.25">
      <c r="A28" s="8"/>
      <c r="B28" s="8"/>
      <c r="C28" s="8"/>
      <c r="D28" s="8"/>
      <c r="E28" s="12"/>
      <c r="F28" s="13">
        <f>IF(OR($E28="",$D28="Jeune en dérogation (R. 4153-40)"),"",EDATE($E28,60)-1)</f>
      </c>
      <c r="G28" s="14">
        <f>IF($A28="","",IF(COUNTIF(Salariés!$H$2:$H$151,$H28)&gt;1,"Doublon : ajoutez un second prénom ou un matricule",IF($D28="Jeune en dérogation (R. 4153-40)","Régime des jeunes : voir R. 4153-40",IF($E28="","Attestation manquante",IF($F28&lt;TODAY(),"Expirée",IF($F28-TODAY()&lt;=90,"À renouveler","Valide"))))))</f>
      </c>
      <c r="H28" s="14">
        <f>IF($A28="","",TRIM($A28)&amp;" "&amp;TRIM($B28))</f>
      </c>
      <c r="I28" s="8"/>
    </row>
    <row r="29" spans="1:9" x14ac:dyDescent="0.25">
      <c r="A29" s="8"/>
      <c r="B29" s="8"/>
      <c r="C29" s="8"/>
      <c r="D29" s="8"/>
      <c r="E29" s="12"/>
      <c r="F29" s="13">
        <f>IF(OR($E29="",$D29="Jeune en dérogation (R. 4153-40)"),"",EDATE($E29,60)-1)</f>
      </c>
      <c r="G29" s="14">
        <f>IF($A29="","",IF(COUNTIF(Salariés!$H$2:$H$151,$H29)&gt;1,"Doublon : ajoutez un second prénom ou un matricule",IF($D29="Jeune en dérogation (R. 4153-40)","Régime des jeunes : voir R. 4153-40",IF($E29="","Attestation manquante",IF($F29&lt;TODAY(),"Expirée",IF($F29-TODAY()&lt;=90,"À renouveler","Valide"))))))</f>
      </c>
      <c r="H29" s="14">
        <f>IF($A29="","",TRIM($A29)&amp;" "&amp;TRIM($B29))</f>
      </c>
      <c r="I29" s="8"/>
    </row>
    <row r="30" spans="1:9" x14ac:dyDescent="0.25">
      <c r="A30" s="8"/>
      <c r="B30" s="8"/>
      <c r="C30" s="8"/>
      <c r="D30" s="8"/>
      <c r="E30" s="12"/>
      <c r="F30" s="13">
        <f>IF(OR($E30="",$D30="Jeune en dérogation (R. 4153-40)"),"",EDATE($E30,60)-1)</f>
      </c>
      <c r="G30" s="14">
        <f>IF($A30="","",IF(COUNTIF(Salariés!$H$2:$H$151,$H30)&gt;1,"Doublon : ajoutez un second prénom ou un matricule",IF($D30="Jeune en dérogation (R. 4153-40)","Régime des jeunes : voir R. 4153-40",IF($E30="","Attestation manquante",IF($F30&lt;TODAY(),"Expirée",IF($F30-TODAY()&lt;=90,"À renouveler","Valide"))))))</f>
      </c>
      <c r="H30" s="14">
        <f>IF($A30="","",TRIM($A30)&amp;" "&amp;TRIM($B30))</f>
      </c>
      <c r="I30" s="8"/>
    </row>
    <row r="31" spans="1:9" x14ac:dyDescent="0.25">
      <c r="A31" s="8"/>
      <c r="B31" s="8"/>
      <c r="C31" s="8"/>
      <c r="D31" s="8"/>
      <c r="E31" s="12"/>
      <c r="F31" s="13">
        <f>IF(OR($E31="",$D31="Jeune en dérogation (R. 4153-40)"),"",EDATE($E31,60)-1)</f>
      </c>
      <c r="G31" s="14">
        <f>IF($A31="","",IF(COUNTIF(Salariés!$H$2:$H$151,$H31)&gt;1,"Doublon : ajoutez un second prénom ou un matricule",IF($D31="Jeune en dérogation (R. 4153-40)","Régime des jeunes : voir R. 4153-40",IF($E31="","Attestation manquante",IF($F31&lt;TODAY(),"Expirée",IF($F31-TODAY()&lt;=90,"À renouveler","Valide"))))))</f>
      </c>
      <c r="H31" s="14">
        <f>IF($A31="","",TRIM($A31)&amp;" "&amp;TRIM($B31))</f>
      </c>
      <c r="I31" s="8"/>
    </row>
    <row r="32" spans="1:9" x14ac:dyDescent="0.25">
      <c r="A32" s="8"/>
      <c r="B32" s="8"/>
      <c r="C32" s="8"/>
      <c r="D32" s="8"/>
      <c r="E32" s="12"/>
      <c r="F32" s="13">
        <f>IF(OR($E32="",$D32="Jeune en dérogation (R. 4153-40)"),"",EDATE($E32,60)-1)</f>
      </c>
      <c r="G32" s="14">
        <f>IF($A32="","",IF(COUNTIF(Salariés!$H$2:$H$151,$H32)&gt;1,"Doublon : ajoutez un second prénom ou un matricule",IF($D32="Jeune en dérogation (R. 4153-40)","Régime des jeunes : voir R. 4153-40",IF($E32="","Attestation manquante",IF($F32&lt;TODAY(),"Expirée",IF($F32-TODAY()&lt;=90,"À renouveler","Valide"))))))</f>
      </c>
      <c r="H32" s="14">
        <f>IF($A32="","",TRIM($A32)&amp;" "&amp;TRIM($B32))</f>
      </c>
      <c r="I32" s="8"/>
    </row>
    <row r="33" spans="1:9" x14ac:dyDescent="0.25">
      <c r="A33" s="8"/>
      <c r="B33" s="8"/>
      <c r="C33" s="8"/>
      <c r="D33" s="8"/>
      <c r="E33" s="12"/>
      <c r="F33" s="13">
        <f>IF(OR($E33="",$D33="Jeune en dérogation (R. 4153-40)"),"",EDATE($E33,60)-1)</f>
      </c>
      <c r="G33" s="14">
        <f>IF($A33="","",IF(COUNTIF(Salariés!$H$2:$H$151,$H33)&gt;1,"Doublon : ajoutez un second prénom ou un matricule",IF($D33="Jeune en dérogation (R. 4153-40)","Régime des jeunes : voir R. 4153-40",IF($E33="","Attestation manquante",IF($F33&lt;TODAY(),"Expirée",IF($F33-TODAY()&lt;=90,"À renouveler","Valide"))))))</f>
      </c>
      <c r="H33" s="14">
        <f>IF($A33="","",TRIM($A33)&amp;" "&amp;TRIM($B33))</f>
      </c>
      <c r="I33" s="8"/>
    </row>
    <row r="34" spans="1:9" x14ac:dyDescent="0.25">
      <c r="A34" s="8"/>
      <c r="B34" s="8"/>
      <c r="C34" s="8"/>
      <c r="D34" s="8"/>
      <c r="E34" s="12"/>
      <c r="F34" s="13">
        <f>IF(OR($E34="",$D34="Jeune en dérogation (R. 4153-40)"),"",EDATE($E34,60)-1)</f>
      </c>
      <c r="G34" s="14">
        <f>IF($A34="","",IF(COUNTIF(Salariés!$H$2:$H$151,$H34)&gt;1,"Doublon : ajoutez un second prénom ou un matricule",IF($D34="Jeune en dérogation (R. 4153-40)","Régime des jeunes : voir R. 4153-40",IF($E34="","Attestation manquante",IF($F34&lt;TODAY(),"Expirée",IF($F34-TODAY()&lt;=90,"À renouveler","Valide"))))))</f>
      </c>
      <c r="H34" s="14">
        <f>IF($A34="","",TRIM($A34)&amp;" "&amp;TRIM($B34))</f>
      </c>
      <c r="I34" s="8"/>
    </row>
    <row r="35" spans="1:9" x14ac:dyDescent="0.25">
      <c r="A35" s="8"/>
      <c r="B35" s="8"/>
      <c r="C35" s="8"/>
      <c r="D35" s="8"/>
      <c r="E35" s="12"/>
      <c r="F35" s="13">
        <f>IF(OR($E35="",$D35="Jeune en dérogation (R. 4153-40)"),"",EDATE($E35,60)-1)</f>
      </c>
      <c r="G35" s="14">
        <f>IF($A35="","",IF(COUNTIF(Salariés!$H$2:$H$151,$H35)&gt;1,"Doublon : ajoutez un second prénom ou un matricule",IF($D35="Jeune en dérogation (R. 4153-40)","Régime des jeunes : voir R. 4153-40",IF($E35="","Attestation manquante",IF($F35&lt;TODAY(),"Expirée",IF($F35-TODAY()&lt;=90,"À renouveler","Valide"))))))</f>
      </c>
      <c r="H35" s="14">
        <f>IF($A35="","",TRIM($A35)&amp;" "&amp;TRIM($B35))</f>
      </c>
      <c r="I35" s="8"/>
    </row>
    <row r="36" spans="1:9" x14ac:dyDescent="0.25">
      <c r="A36" s="8"/>
      <c r="B36" s="8"/>
      <c r="C36" s="8"/>
      <c r="D36" s="8"/>
      <c r="E36" s="12"/>
      <c r="F36" s="13">
        <f>IF(OR($E36="",$D36="Jeune en dérogation (R. 4153-40)"),"",EDATE($E36,60)-1)</f>
      </c>
      <c r="G36" s="14">
        <f>IF($A36="","",IF(COUNTIF(Salariés!$H$2:$H$151,$H36)&gt;1,"Doublon : ajoutez un second prénom ou un matricule",IF($D36="Jeune en dérogation (R. 4153-40)","Régime des jeunes : voir R. 4153-40",IF($E36="","Attestation manquante",IF($F36&lt;TODAY(),"Expirée",IF($F36-TODAY()&lt;=90,"À renouveler","Valide"))))))</f>
      </c>
      <c r="H36" s="14">
        <f>IF($A36="","",TRIM($A36)&amp;" "&amp;TRIM($B36))</f>
      </c>
      <c r="I36" s="8"/>
    </row>
    <row r="37" spans="1:9" x14ac:dyDescent="0.25">
      <c r="A37" s="8"/>
      <c r="B37" s="8"/>
      <c r="C37" s="8"/>
      <c r="D37" s="8"/>
      <c r="E37" s="12"/>
      <c r="F37" s="13">
        <f>IF(OR($E37="",$D37="Jeune en dérogation (R. 4153-40)"),"",EDATE($E37,60)-1)</f>
      </c>
      <c r="G37" s="14">
        <f>IF($A37="","",IF(COUNTIF(Salariés!$H$2:$H$151,$H37)&gt;1,"Doublon : ajoutez un second prénom ou un matricule",IF($D37="Jeune en dérogation (R. 4153-40)","Régime des jeunes : voir R. 4153-40",IF($E37="","Attestation manquante",IF($F37&lt;TODAY(),"Expirée",IF($F37-TODAY()&lt;=90,"À renouveler","Valide"))))))</f>
      </c>
      <c r="H37" s="14">
        <f>IF($A37="","",TRIM($A37)&amp;" "&amp;TRIM($B37))</f>
      </c>
      <c r="I37" s="8"/>
    </row>
    <row r="38" spans="1:9" x14ac:dyDescent="0.25">
      <c r="A38" s="8"/>
      <c r="B38" s="8"/>
      <c r="C38" s="8"/>
      <c r="D38" s="8"/>
      <c r="E38" s="12"/>
      <c r="F38" s="13">
        <f>IF(OR($E38="",$D38="Jeune en dérogation (R. 4153-40)"),"",EDATE($E38,60)-1)</f>
      </c>
      <c r="G38" s="14">
        <f>IF($A38="","",IF(COUNTIF(Salariés!$H$2:$H$151,$H38)&gt;1,"Doublon : ajoutez un second prénom ou un matricule",IF($D38="Jeune en dérogation (R. 4153-40)","Régime des jeunes : voir R. 4153-40",IF($E38="","Attestation manquante",IF($F38&lt;TODAY(),"Expirée",IF($F38-TODAY()&lt;=90,"À renouveler","Valide"))))))</f>
      </c>
      <c r="H38" s="14">
        <f>IF($A38="","",TRIM($A38)&amp;" "&amp;TRIM($B38))</f>
      </c>
      <c r="I38" s="8"/>
    </row>
    <row r="39" spans="1:9" x14ac:dyDescent="0.25">
      <c r="A39" s="8"/>
      <c r="B39" s="8"/>
      <c r="C39" s="8"/>
      <c r="D39" s="8"/>
      <c r="E39" s="12"/>
      <c r="F39" s="13">
        <f>IF(OR($E39="",$D39="Jeune en dérogation (R. 4153-40)"),"",EDATE($E39,60)-1)</f>
      </c>
      <c r="G39" s="14">
        <f>IF($A39="","",IF(COUNTIF(Salariés!$H$2:$H$151,$H39)&gt;1,"Doublon : ajoutez un second prénom ou un matricule",IF($D39="Jeune en dérogation (R. 4153-40)","Régime des jeunes : voir R. 4153-40",IF($E39="","Attestation manquante",IF($F39&lt;TODAY(),"Expirée",IF($F39-TODAY()&lt;=90,"À renouveler","Valide"))))))</f>
      </c>
      <c r="H39" s="14">
        <f>IF($A39="","",TRIM($A39)&amp;" "&amp;TRIM($B39))</f>
      </c>
      <c r="I39" s="8"/>
    </row>
    <row r="40" spans="1:9" x14ac:dyDescent="0.25">
      <c r="A40" s="8"/>
      <c r="B40" s="8"/>
      <c r="C40" s="8"/>
      <c r="D40" s="8"/>
      <c r="E40" s="12"/>
      <c r="F40" s="13">
        <f>IF(OR($E40="",$D40="Jeune en dérogation (R. 4153-40)"),"",EDATE($E40,60)-1)</f>
      </c>
      <c r="G40" s="14">
        <f>IF($A40="","",IF(COUNTIF(Salariés!$H$2:$H$151,$H40)&gt;1,"Doublon : ajoutez un second prénom ou un matricule",IF($D40="Jeune en dérogation (R. 4153-40)","Régime des jeunes : voir R. 4153-40",IF($E40="","Attestation manquante",IF($F40&lt;TODAY(),"Expirée",IF($F40-TODAY()&lt;=90,"À renouveler","Valide"))))))</f>
      </c>
      <c r="H40" s="14">
        <f>IF($A40="","",TRIM($A40)&amp;" "&amp;TRIM($B40))</f>
      </c>
      <c r="I40" s="8"/>
    </row>
    <row r="41" spans="1:9" x14ac:dyDescent="0.25">
      <c r="A41" s="8"/>
      <c r="B41" s="8"/>
      <c r="C41" s="8"/>
      <c r="D41" s="8"/>
      <c r="E41" s="12"/>
      <c r="F41" s="13">
        <f>IF(OR($E41="",$D41="Jeune en dérogation (R. 4153-40)"),"",EDATE($E41,60)-1)</f>
      </c>
      <c r="G41" s="14">
        <f>IF($A41="","",IF(COUNTIF(Salariés!$H$2:$H$151,$H41)&gt;1,"Doublon : ajoutez un second prénom ou un matricule",IF($D41="Jeune en dérogation (R. 4153-40)","Régime des jeunes : voir R. 4153-40",IF($E41="","Attestation manquante",IF($F41&lt;TODAY(),"Expirée",IF($F41-TODAY()&lt;=90,"À renouveler","Valide"))))))</f>
      </c>
      <c r="H41" s="14">
        <f>IF($A41="","",TRIM($A41)&amp;" "&amp;TRIM($B41))</f>
      </c>
      <c r="I41" s="8"/>
    </row>
    <row r="42" spans="1:9" x14ac:dyDescent="0.25">
      <c r="A42" s="8"/>
      <c r="B42" s="8"/>
      <c r="C42" s="8"/>
      <c r="D42" s="8"/>
      <c r="E42" s="12"/>
      <c r="F42" s="13">
        <f>IF(OR($E42="",$D42="Jeune en dérogation (R. 4153-40)"),"",EDATE($E42,60)-1)</f>
      </c>
      <c r="G42" s="14">
        <f>IF($A42="","",IF(COUNTIF(Salariés!$H$2:$H$151,$H42)&gt;1,"Doublon : ajoutez un second prénom ou un matricule",IF($D42="Jeune en dérogation (R. 4153-40)","Régime des jeunes : voir R. 4153-40",IF($E42="","Attestation manquante",IF($F42&lt;TODAY(),"Expirée",IF($F42-TODAY()&lt;=90,"À renouveler","Valide"))))))</f>
      </c>
      <c r="H42" s="14">
        <f>IF($A42="","",TRIM($A42)&amp;" "&amp;TRIM($B42))</f>
      </c>
      <c r="I42" s="8"/>
    </row>
    <row r="43" spans="1:9" x14ac:dyDescent="0.25">
      <c r="A43" s="8"/>
      <c r="B43" s="8"/>
      <c r="C43" s="8"/>
      <c r="D43" s="8"/>
      <c r="E43" s="12"/>
      <c r="F43" s="13">
        <f>IF(OR($E43="",$D43="Jeune en dérogation (R. 4153-40)"),"",EDATE($E43,60)-1)</f>
      </c>
      <c r="G43" s="14">
        <f>IF($A43="","",IF(COUNTIF(Salariés!$H$2:$H$151,$H43)&gt;1,"Doublon : ajoutez un second prénom ou un matricule",IF($D43="Jeune en dérogation (R. 4153-40)","Régime des jeunes : voir R. 4153-40",IF($E43="","Attestation manquante",IF($F43&lt;TODAY(),"Expirée",IF($F43-TODAY()&lt;=90,"À renouveler","Valide"))))))</f>
      </c>
      <c r="H43" s="14">
        <f>IF($A43="","",TRIM($A43)&amp;" "&amp;TRIM($B43))</f>
      </c>
      <c r="I43" s="8"/>
    </row>
    <row r="44" spans="1:9" x14ac:dyDescent="0.25">
      <c r="A44" s="8"/>
      <c r="B44" s="8"/>
      <c r="C44" s="8"/>
      <c r="D44" s="8"/>
      <c r="E44" s="12"/>
      <c r="F44" s="13">
        <f>IF(OR($E44="",$D44="Jeune en dérogation (R. 4153-40)"),"",EDATE($E44,60)-1)</f>
      </c>
      <c r="G44" s="14">
        <f>IF($A44="","",IF(COUNTIF(Salariés!$H$2:$H$151,$H44)&gt;1,"Doublon : ajoutez un second prénom ou un matricule",IF($D44="Jeune en dérogation (R. 4153-40)","Régime des jeunes : voir R. 4153-40",IF($E44="","Attestation manquante",IF($F44&lt;TODAY(),"Expirée",IF($F44-TODAY()&lt;=90,"À renouveler","Valide"))))))</f>
      </c>
      <c r="H44" s="14">
        <f>IF($A44="","",TRIM($A44)&amp;" "&amp;TRIM($B44))</f>
      </c>
      <c r="I44" s="8"/>
    </row>
    <row r="45" spans="1:9" x14ac:dyDescent="0.25">
      <c r="A45" s="8"/>
      <c r="B45" s="8"/>
      <c r="C45" s="8"/>
      <c r="D45" s="8"/>
      <c r="E45" s="12"/>
      <c r="F45" s="13">
        <f>IF(OR($E45="",$D45="Jeune en dérogation (R. 4153-40)"),"",EDATE($E45,60)-1)</f>
      </c>
      <c r="G45" s="14">
        <f>IF($A45="","",IF(COUNTIF(Salariés!$H$2:$H$151,$H45)&gt;1,"Doublon : ajoutez un second prénom ou un matricule",IF($D45="Jeune en dérogation (R. 4153-40)","Régime des jeunes : voir R. 4153-40",IF($E45="","Attestation manquante",IF($F45&lt;TODAY(),"Expirée",IF($F45-TODAY()&lt;=90,"À renouveler","Valide"))))))</f>
      </c>
      <c r="H45" s="14">
        <f>IF($A45="","",TRIM($A45)&amp;" "&amp;TRIM($B45))</f>
      </c>
      <c r="I45" s="8"/>
    </row>
    <row r="46" spans="1:9" x14ac:dyDescent="0.25">
      <c r="A46" s="8"/>
      <c r="B46" s="8"/>
      <c r="C46" s="8"/>
      <c r="D46" s="8"/>
      <c r="E46" s="12"/>
      <c r="F46" s="13">
        <f>IF(OR($E46="",$D46="Jeune en dérogation (R. 4153-40)"),"",EDATE($E46,60)-1)</f>
      </c>
      <c r="G46" s="14">
        <f>IF($A46="","",IF(COUNTIF(Salariés!$H$2:$H$151,$H46)&gt;1,"Doublon : ajoutez un second prénom ou un matricule",IF($D46="Jeune en dérogation (R. 4153-40)","Régime des jeunes : voir R. 4153-40",IF($E46="","Attestation manquante",IF($F46&lt;TODAY(),"Expirée",IF($F46-TODAY()&lt;=90,"À renouveler","Valide"))))))</f>
      </c>
      <c r="H46" s="14">
        <f>IF($A46="","",TRIM($A46)&amp;" "&amp;TRIM($B46))</f>
      </c>
      <c r="I46" s="8"/>
    </row>
    <row r="47" spans="1:9" x14ac:dyDescent="0.25">
      <c r="A47" s="8"/>
      <c r="B47" s="8"/>
      <c r="C47" s="8"/>
      <c r="D47" s="8"/>
      <c r="E47" s="12"/>
      <c r="F47" s="13">
        <f>IF(OR($E47="",$D47="Jeune en dérogation (R. 4153-40)"),"",EDATE($E47,60)-1)</f>
      </c>
      <c r="G47" s="14">
        <f>IF($A47="","",IF(COUNTIF(Salariés!$H$2:$H$151,$H47)&gt;1,"Doublon : ajoutez un second prénom ou un matricule",IF($D47="Jeune en dérogation (R. 4153-40)","Régime des jeunes : voir R. 4153-40",IF($E47="","Attestation manquante",IF($F47&lt;TODAY(),"Expirée",IF($F47-TODAY()&lt;=90,"À renouveler","Valide"))))))</f>
      </c>
      <c r="H47" s="14">
        <f>IF($A47="","",TRIM($A47)&amp;" "&amp;TRIM($B47))</f>
      </c>
      <c r="I47" s="8"/>
    </row>
    <row r="48" spans="1:9" x14ac:dyDescent="0.25">
      <c r="A48" s="8"/>
      <c r="B48" s="8"/>
      <c r="C48" s="8"/>
      <c r="D48" s="8"/>
      <c r="E48" s="12"/>
      <c r="F48" s="13">
        <f>IF(OR($E48="",$D48="Jeune en dérogation (R. 4153-40)"),"",EDATE($E48,60)-1)</f>
      </c>
      <c r="G48" s="14">
        <f>IF($A48="","",IF(COUNTIF(Salariés!$H$2:$H$151,$H48)&gt;1,"Doublon : ajoutez un second prénom ou un matricule",IF($D48="Jeune en dérogation (R. 4153-40)","Régime des jeunes : voir R. 4153-40",IF($E48="","Attestation manquante",IF($F48&lt;TODAY(),"Expirée",IF($F48-TODAY()&lt;=90,"À renouveler","Valide"))))))</f>
      </c>
      <c r="H48" s="14">
        <f>IF($A48="","",TRIM($A48)&amp;" "&amp;TRIM($B48))</f>
      </c>
      <c r="I48" s="8"/>
    </row>
    <row r="49" spans="1:9" x14ac:dyDescent="0.25">
      <c r="A49" s="8"/>
      <c r="B49" s="8"/>
      <c r="C49" s="8"/>
      <c r="D49" s="8"/>
      <c r="E49" s="12"/>
      <c r="F49" s="13">
        <f>IF(OR($E49="",$D49="Jeune en dérogation (R. 4153-40)"),"",EDATE($E49,60)-1)</f>
      </c>
      <c r="G49" s="14">
        <f>IF($A49="","",IF(COUNTIF(Salariés!$H$2:$H$151,$H49)&gt;1,"Doublon : ajoutez un second prénom ou un matricule",IF($D49="Jeune en dérogation (R. 4153-40)","Régime des jeunes : voir R. 4153-40",IF($E49="","Attestation manquante",IF($F49&lt;TODAY(),"Expirée",IF($F49-TODAY()&lt;=90,"À renouveler","Valide"))))))</f>
      </c>
      <c r="H49" s="14">
        <f>IF($A49="","",TRIM($A49)&amp;" "&amp;TRIM($B49))</f>
      </c>
      <c r="I49" s="8"/>
    </row>
    <row r="50" spans="1:9" x14ac:dyDescent="0.25">
      <c r="A50" s="8"/>
      <c r="B50" s="8"/>
      <c r="C50" s="8"/>
      <c r="D50" s="8"/>
      <c r="E50" s="12"/>
      <c r="F50" s="13">
        <f>IF(OR($E50="",$D50="Jeune en dérogation (R. 4153-40)"),"",EDATE($E50,60)-1)</f>
      </c>
      <c r="G50" s="14">
        <f>IF($A50="","",IF(COUNTIF(Salariés!$H$2:$H$151,$H50)&gt;1,"Doublon : ajoutez un second prénom ou un matricule",IF($D50="Jeune en dérogation (R. 4153-40)","Régime des jeunes : voir R. 4153-40",IF($E50="","Attestation manquante",IF($F50&lt;TODAY(),"Expirée",IF($F50-TODAY()&lt;=90,"À renouveler","Valide"))))))</f>
      </c>
      <c r="H50" s="14">
        <f>IF($A50="","",TRIM($A50)&amp;" "&amp;TRIM($B50))</f>
      </c>
      <c r="I50" s="8"/>
    </row>
    <row r="51" spans="1:9" x14ac:dyDescent="0.25">
      <c r="A51" s="8"/>
      <c r="B51" s="8"/>
      <c r="C51" s="8"/>
      <c r="D51" s="8"/>
      <c r="E51" s="12"/>
      <c r="F51" s="13">
        <f>IF(OR($E51="",$D51="Jeune en dérogation (R. 4153-40)"),"",EDATE($E51,60)-1)</f>
      </c>
      <c r="G51" s="14">
        <f>IF($A51="","",IF(COUNTIF(Salariés!$H$2:$H$151,$H51)&gt;1,"Doublon : ajoutez un second prénom ou un matricule",IF($D51="Jeune en dérogation (R. 4153-40)","Régime des jeunes : voir R. 4153-40",IF($E51="","Attestation manquante",IF($F51&lt;TODAY(),"Expirée",IF($F51-TODAY()&lt;=90,"À renouveler","Valide"))))))</f>
      </c>
      <c r="H51" s="14">
        <f>IF($A51="","",TRIM($A51)&amp;" "&amp;TRIM($B51))</f>
      </c>
      <c r="I51" s="8"/>
    </row>
    <row r="52" spans="1:9" x14ac:dyDescent="0.25">
      <c r="A52" s="8"/>
      <c r="B52" s="8"/>
      <c r="C52" s="8"/>
      <c r="D52" s="8"/>
      <c r="E52" s="12"/>
      <c r="F52" s="13">
        <f>IF(OR($E52="",$D52="Jeune en dérogation (R. 4153-40)"),"",EDATE($E52,60)-1)</f>
      </c>
      <c r="G52" s="14">
        <f>IF($A52="","",IF(COUNTIF(Salariés!$H$2:$H$151,$H52)&gt;1,"Doublon : ajoutez un second prénom ou un matricule",IF($D52="Jeune en dérogation (R. 4153-40)","Régime des jeunes : voir R. 4153-40",IF($E52="","Attestation manquante",IF($F52&lt;TODAY(),"Expirée",IF($F52-TODAY()&lt;=90,"À renouveler","Valide"))))))</f>
      </c>
      <c r="H52" s="14">
        <f>IF($A52="","",TRIM($A52)&amp;" "&amp;TRIM($B52))</f>
      </c>
      <c r="I52" s="8"/>
    </row>
    <row r="53" spans="1:9" x14ac:dyDescent="0.25">
      <c r="A53" s="8"/>
      <c r="B53" s="8"/>
      <c r="C53" s="8"/>
      <c r="D53" s="8"/>
      <c r="E53" s="12"/>
      <c r="F53" s="13">
        <f>IF(OR($E53="",$D53="Jeune en dérogation (R. 4153-40)"),"",EDATE($E53,60)-1)</f>
      </c>
      <c r="G53" s="14">
        <f>IF($A53="","",IF(COUNTIF(Salariés!$H$2:$H$151,$H53)&gt;1,"Doublon : ajoutez un second prénom ou un matricule",IF($D53="Jeune en dérogation (R. 4153-40)","Régime des jeunes : voir R. 4153-40",IF($E53="","Attestation manquante",IF($F53&lt;TODAY(),"Expirée",IF($F53-TODAY()&lt;=90,"À renouveler","Valide"))))))</f>
      </c>
      <c r="H53" s="14">
        <f>IF($A53="","",TRIM($A53)&amp;" "&amp;TRIM($B53))</f>
      </c>
      <c r="I53" s="8"/>
    </row>
    <row r="54" spans="1:9" x14ac:dyDescent="0.25">
      <c r="A54" s="8"/>
      <c r="B54" s="8"/>
      <c r="C54" s="8"/>
      <c r="D54" s="8"/>
      <c r="E54" s="12"/>
      <c r="F54" s="13">
        <f>IF(OR($E54="",$D54="Jeune en dérogation (R. 4153-40)"),"",EDATE($E54,60)-1)</f>
      </c>
      <c r="G54" s="14">
        <f>IF($A54="","",IF(COUNTIF(Salariés!$H$2:$H$151,$H54)&gt;1,"Doublon : ajoutez un second prénom ou un matricule",IF($D54="Jeune en dérogation (R. 4153-40)","Régime des jeunes : voir R. 4153-40",IF($E54="","Attestation manquante",IF($F54&lt;TODAY(),"Expirée",IF($F54-TODAY()&lt;=90,"À renouveler","Valide"))))))</f>
      </c>
      <c r="H54" s="14">
        <f>IF($A54="","",TRIM($A54)&amp;" "&amp;TRIM($B54))</f>
      </c>
      <c r="I54" s="8"/>
    </row>
    <row r="55" spans="1:9" x14ac:dyDescent="0.25">
      <c r="A55" s="8"/>
      <c r="B55" s="8"/>
      <c r="C55" s="8"/>
      <c r="D55" s="8"/>
      <c r="E55" s="12"/>
      <c r="F55" s="13">
        <f>IF(OR($E55="",$D55="Jeune en dérogation (R. 4153-40)"),"",EDATE($E55,60)-1)</f>
      </c>
      <c r="G55" s="14">
        <f>IF($A55="","",IF(COUNTIF(Salariés!$H$2:$H$151,$H55)&gt;1,"Doublon : ajoutez un second prénom ou un matricule",IF($D55="Jeune en dérogation (R. 4153-40)","Régime des jeunes : voir R. 4153-40",IF($E55="","Attestation manquante",IF($F55&lt;TODAY(),"Expirée",IF($F55-TODAY()&lt;=90,"À renouveler","Valide"))))))</f>
      </c>
      <c r="H55" s="14">
        <f>IF($A55="","",TRIM($A55)&amp;" "&amp;TRIM($B55))</f>
      </c>
      <c r="I55" s="8"/>
    </row>
    <row r="56" spans="1:9" x14ac:dyDescent="0.25">
      <c r="A56" s="8"/>
      <c r="B56" s="8"/>
      <c r="C56" s="8"/>
      <c r="D56" s="8"/>
      <c r="E56" s="12"/>
      <c r="F56" s="13">
        <f>IF(OR($E56="",$D56="Jeune en dérogation (R. 4153-40)"),"",EDATE($E56,60)-1)</f>
      </c>
      <c r="G56" s="14">
        <f>IF($A56="","",IF(COUNTIF(Salariés!$H$2:$H$151,$H56)&gt;1,"Doublon : ajoutez un second prénom ou un matricule",IF($D56="Jeune en dérogation (R. 4153-40)","Régime des jeunes : voir R. 4153-40",IF($E56="","Attestation manquante",IF($F56&lt;TODAY(),"Expirée",IF($F56-TODAY()&lt;=90,"À renouveler","Valide"))))))</f>
      </c>
      <c r="H56" s="14">
        <f>IF($A56="","",TRIM($A56)&amp;" "&amp;TRIM($B56))</f>
      </c>
      <c r="I56" s="8"/>
    </row>
    <row r="57" spans="1:9" x14ac:dyDescent="0.25">
      <c r="A57" s="8"/>
      <c r="B57" s="8"/>
      <c r="C57" s="8"/>
      <c r="D57" s="8"/>
      <c r="E57" s="12"/>
      <c r="F57" s="13">
        <f>IF(OR($E57="",$D57="Jeune en dérogation (R. 4153-40)"),"",EDATE($E57,60)-1)</f>
      </c>
      <c r="G57" s="14">
        <f>IF($A57="","",IF(COUNTIF(Salariés!$H$2:$H$151,$H57)&gt;1,"Doublon : ajoutez un second prénom ou un matricule",IF($D57="Jeune en dérogation (R. 4153-40)","Régime des jeunes : voir R. 4153-40",IF($E57="","Attestation manquante",IF($F57&lt;TODAY(),"Expirée",IF($F57-TODAY()&lt;=90,"À renouveler","Valide"))))))</f>
      </c>
      <c r="H57" s="14">
        <f>IF($A57="","",TRIM($A57)&amp;" "&amp;TRIM($B57))</f>
      </c>
      <c r="I57" s="8"/>
    </row>
    <row r="58" spans="1:9" x14ac:dyDescent="0.25">
      <c r="A58" s="8"/>
      <c r="B58" s="8"/>
      <c r="C58" s="8"/>
      <c r="D58" s="8"/>
      <c r="E58" s="12"/>
      <c r="F58" s="13">
        <f>IF(OR($E58="",$D58="Jeune en dérogation (R. 4153-40)"),"",EDATE($E58,60)-1)</f>
      </c>
      <c r="G58" s="14">
        <f>IF($A58="","",IF(COUNTIF(Salariés!$H$2:$H$151,$H58)&gt;1,"Doublon : ajoutez un second prénom ou un matricule",IF($D58="Jeune en dérogation (R. 4153-40)","Régime des jeunes : voir R. 4153-40",IF($E58="","Attestation manquante",IF($F58&lt;TODAY(),"Expirée",IF($F58-TODAY()&lt;=90,"À renouveler","Valide"))))))</f>
      </c>
      <c r="H58" s="14">
        <f>IF($A58="","",TRIM($A58)&amp;" "&amp;TRIM($B58))</f>
      </c>
      <c r="I58" s="8"/>
    </row>
    <row r="59" spans="1:9" x14ac:dyDescent="0.25">
      <c r="A59" s="8"/>
      <c r="B59" s="8"/>
      <c r="C59" s="8"/>
      <c r="D59" s="8"/>
      <c r="E59" s="12"/>
      <c r="F59" s="13">
        <f>IF(OR($E59="",$D59="Jeune en dérogation (R. 4153-40)"),"",EDATE($E59,60)-1)</f>
      </c>
      <c r="G59" s="14">
        <f>IF($A59="","",IF(COUNTIF(Salariés!$H$2:$H$151,$H59)&gt;1,"Doublon : ajoutez un second prénom ou un matricule",IF($D59="Jeune en dérogation (R. 4153-40)","Régime des jeunes : voir R. 4153-40",IF($E59="","Attestation manquante",IF($F59&lt;TODAY(),"Expirée",IF($F59-TODAY()&lt;=90,"À renouveler","Valide"))))))</f>
      </c>
      <c r="H59" s="14">
        <f>IF($A59="","",TRIM($A59)&amp;" "&amp;TRIM($B59))</f>
      </c>
      <c r="I59" s="8"/>
    </row>
    <row r="60" spans="1:9" x14ac:dyDescent="0.25">
      <c r="A60" s="8"/>
      <c r="B60" s="8"/>
      <c r="C60" s="8"/>
      <c r="D60" s="8"/>
      <c r="E60" s="12"/>
      <c r="F60" s="13">
        <f>IF(OR($E60="",$D60="Jeune en dérogation (R. 4153-40)"),"",EDATE($E60,60)-1)</f>
      </c>
      <c r="G60" s="14">
        <f>IF($A60="","",IF(COUNTIF(Salariés!$H$2:$H$151,$H60)&gt;1,"Doublon : ajoutez un second prénom ou un matricule",IF($D60="Jeune en dérogation (R. 4153-40)","Régime des jeunes : voir R. 4153-40",IF($E60="","Attestation manquante",IF($F60&lt;TODAY(),"Expirée",IF($F60-TODAY()&lt;=90,"À renouveler","Valide"))))))</f>
      </c>
      <c r="H60" s="14">
        <f>IF($A60="","",TRIM($A60)&amp;" "&amp;TRIM($B60))</f>
      </c>
      <c r="I60" s="8"/>
    </row>
    <row r="61" spans="1:9" x14ac:dyDescent="0.25">
      <c r="A61" s="8"/>
      <c r="B61" s="8"/>
      <c r="C61" s="8"/>
      <c r="D61" s="8"/>
      <c r="E61" s="12"/>
      <c r="F61" s="13">
        <f>IF(OR($E61="",$D61="Jeune en dérogation (R. 4153-40)"),"",EDATE($E61,60)-1)</f>
      </c>
      <c r="G61" s="14">
        <f>IF($A61="","",IF(COUNTIF(Salariés!$H$2:$H$151,$H61)&gt;1,"Doublon : ajoutez un second prénom ou un matricule",IF($D61="Jeune en dérogation (R. 4153-40)","Régime des jeunes : voir R. 4153-40",IF($E61="","Attestation manquante",IF($F61&lt;TODAY(),"Expirée",IF($F61-TODAY()&lt;=90,"À renouveler","Valide"))))))</f>
      </c>
      <c r="H61" s="14">
        <f>IF($A61="","",TRIM($A61)&amp;" "&amp;TRIM($B61))</f>
      </c>
      <c r="I61" s="8"/>
    </row>
    <row r="62" spans="1:9" x14ac:dyDescent="0.25">
      <c r="A62" s="8"/>
      <c r="B62" s="8"/>
      <c r="C62" s="8"/>
      <c r="D62" s="8"/>
      <c r="E62" s="12"/>
      <c r="F62" s="13">
        <f>IF(OR($E62="",$D62="Jeune en dérogation (R. 4153-40)"),"",EDATE($E62,60)-1)</f>
      </c>
      <c r="G62" s="14">
        <f>IF($A62="","",IF(COUNTIF(Salariés!$H$2:$H$151,$H62)&gt;1,"Doublon : ajoutez un second prénom ou un matricule",IF($D62="Jeune en dérogation (R. 4153-40)","Régime des jeunes : voir R. 4153-40",IF($E62="","Attestation manquante",IF($F62&lt;TODAY(),"Expirée",IF($F62-TODAY()&lt;=90,"À renouveler","Valide"))))))</f>
      </c>
      <c r="H62" s="14">
        <f>IF($A62="","",TRIM($A62)&amp;" "&amp;TRIM($B62))</f>
      </c>
      <c r="I62" s="8"/>
    </row>
    <row r="63" spans="1:9" x14ac:dyDescent="0.25">
      <c r="A63" s="8"/>
      <c r="B63" s="8"/>
      <c r="C63" s="8"/>
      <c r="D63" s="8"/>
      <c r="E63" s="12"/>
      <c r="F63" s="13">
        <f>IF(OR($E63="",$D63="Jeune en dérogation (R. 4153-40)"),"",EDATE($E63,60)-1)</f>
      </c>
      <c r="G63" s="14">
        <f>IF($A63="","",IF(COUNTIF(Salariés!$H$2:$H$151,$H63)&gt;1,"Doublon : ajoutez un second prénom ou un matricule",IF($D63="Jeune en dérogation (R. 4153-40)","Régime des jeunes : voir R. 4153-40",IF($E63="","Attestation manquante",IF($F63&lt;TODAY(),"Expirée",IF($F63-TODAY()&lt;=90,"À renouveler","Valide"))))))</f>
      </c>
      <c r="H63" s="14">
        <f>IF($A63="","",TRIM($A63)&amp;" "&amp;TRIM($B63))</f>
      </c>
      <c r="I63" s="8"/>
    </row>
    <row r="64" spans="1:9" x14ac:dyDescent="0.25">
      <c r="A64" s="8"/>
      <c r="B64" s="8"/>
      <c r="C64" s="8"/>
      <c r="D64" s="8"/>
      <c r="E64" s="12"/>
      <c r="F64" s="13">
        <f>IF(OR($E64="",$D64="Jeune en dérogation (R. 4153-40)"),"",EDATE($E64,60)-1)</f>
      </c>
      <c r="G64" s="14">
        <f>IF($A64="","",IF(COUNTIF(Salariés!$H$2:$H$151,$H64)&gt;1,"Doublon : ajoutez un second prénom ou un matricule",IF($D64="Jeune en dérogation (R. 4153-40)","Régime des jeunes : voir R. 4153-40",IF($E64="","Attestation manquante",IF($F64&lt;TODAY(),"Expirée",IF($F64-TODAY()&lt;=90,"À renouveler","Valide"))))))</f>
      </c>
      <c r="H64" s="14">
        <f>IF($A64="","",TRIM($A64)&amp;" "&amp;TRIM($B64))</f>
      </c>
      <c r="I64" s="8"/>
    </row>
    <row r="65" spans="1:9" x14ac:dyDescent="0.25">
      <c r="A65" s="8"/>
      <c r="B65" s="8"/>
      <c r="C65" s="8"/>
      <c r="D65" s="8"/>
      <c r="E65" s="12"/>
      <c r="F65" s="13">
        <f>IF(OR($E65="",$D65="Jeune en dérogation (R. 4153-40)"),"",EDATE($E65,60)-1)</f>
      </c>
      <c r="G65" s="14">
        <f>IF($A65="","",IF(COUNTIF(Salariés!$H$2:$H$151,$H65)&gt;1,"Doublon : ajoutez un second prénom ou un matricule",IF($D65="Jeune en dérogation (R. 4153-40)","Régime des jeunes : voir R. 4153-40",IF($E65="","Attestation manquante",IF($F65&lt;TODAY(),"Expirée",IF($F65-TODAY()&lt;=90,"À renouveler","Valide"))))))</f>
      </c>
      <c r="H65" s="14">
        <f>IF($A65="","",TRIM($A65)&amp;" "&amp;TRIM($B65))</f>
      </c>
      <c r="I65" s="8"/>
    </row>
    <row r="66" spans="1:9" x14ac:dyDescent="0.25">
      <c r="A66" s="8"/>
      <c r="B66" s="8"/>
      <c r="C66" s="8"/>
      <c r="D66" s="8"/>
      <c r="E66" s="12"/>
      <c r="F66" s="13">
        <f>IF(OR($E66="",$D66="Jeune en dérogation (R. 4153-40)"),"",EDATE($E66,60)-1)</f>
      </c>
      <c r="G66" s="14">
        <f>IF($A66="","",IF(COUNTIF(Salariés!$H$2:$H$151,$H66)&gt;1,"Doublon : ajoutez un second prénom ou un matricule",IF($D66="Jeune en dérogation (R. 4153-40)","Régime des jeunes : voir R. 4153-40",IF($E66="","Attestation manquante",IF($F66&lt;TODAY(),"Expirée",IF($F66-TODAY()&lt;=90,"À renouveler","Valide"))))))</f>
      </c>
      <c r="H66" s="14">
        <f>IF($A66="","",TRIM($A66)&amp;" "&amp;TRIM($B66))</f>
      </c>
      <c r="I66" s="8"/>
    </row>
    <row r="67" spans="1:9" x14ac:dyDescent="0.25">
      <c r="A67" s="8"/>
      <c r="B67" s="8"/>
      <c r="C67" s="8"/>
      <c r="D67" s="8"/>
      <c r="E67" s="12"/>
      <c r="F67" s="13">
        <f>IF(OR($E67="",$D67="Jeune en dérogation (R. 4153-40)"),"",EDATE($E67,60)-1)</f>
      </c>
      <c r="G67" s="14">
        <f>IF($A67="","",IF(COUNTIF(Salariés!$H$2:$H$151,$H67)&gt;1,"Doublon : ajoutez un second prénom ou un matricule",IF($D67="Jeune en dérogation (R. 4153-40)","Régime des jeunes : voir R. 4153-40",IF($E67="","Attestation manquante",IF($F67&lt;TODAY(),"Expirée",IF($F67-TODAY()&lt;=90,"À renouveler","Valide"))))))</f>
      </c>
      <c r="H67" s="14">
        <f>IF($A67="","",TRIM($A67)&amp;" "&amp;TRIM($B67))</f>
      </c>
      <c r="I67" s="8"/>
    </row>
    <row r="68" spans="1:9" x14ac:dyDescent="0.25">
      <c r="A68" s="8"/>
      <c r="B68" s="8"/>
      <c r="C68" s="8"/>
      <c r="D68" s="8"/>
      <c r="E68" s="12"/>
      <c r="F68" s="13">
        <f>IF(OR($E68="",$D68="Jeune en dérogation (R. 4153-40)"),"",EDATE($E68,60)-1)</f>
      </c>
      <c r="G68" s="14">
        <f>IF($A68="","",IF(COUNTIF(Salariés!$H$2:$H$151,$H68)&gt;1,"Doublon : ajoutez un second prénom ou un matricule",IF($D68="Jeune en dérogation (R. 4153-40)","Régime des jeunes : voir R. 4153-40",IF($E68="","Attestation manquante",IF($F68&lt;TODAY(),"Expirée",IF($F68-TODAY()&lt;=90,"À renouveler","Valide"))))))</f>
      </c>
      <c r="H68" s="14">
        <f>IF($A68="","",TRIM($A68)&amp;" "&amp;TRIM($B68))</f>
      </c>
      <c r="I68" s="8"/>
    </row>
    <row r="69" spans="1:9" x14ac:dyDescent="0.25">
      <c r="A69" s="8"/>
      <c r="B69" s="8"/>
      <c r="C69" s="8"/>
      <c r="D69" s="8"/>
      <c r="E69" s="12"/>
      <c r="F69" s="13">
        <f>IF(OR($E69="",$D69="Jeune en dérogation (R. 4153-40)"),"",EDATE($E69,60)-1)</f>
      </c>
      <c r="G69" s="14">
        <f>IF($A69="","",IF(COUNTIF(Salariés!$H$2:$H$151,$H69)&gt;1,"Doublon : ajoutez un second prénom ou un matricule",IF($D69="Jeune en dérogation (R. 4153-40)","Régime des jeunes : voir R. 4153-40",IF($E69="","Attestation manquante",IF($F69&lt;TODAY(),"Expirée",IF($F69-TODAY()&lt;=90,"À renouveler","Valide"))))))</f>
      </c>
      <c r="H69" s="14">
        <f>IF($A69="","",TRIM($A69)&amp;" "&amp;TRIM($B69))</f>
      </c>
      <c r="I69" s="8"/>
    </row>
    <row r="70" spans="1:9" x14ac:dyDescent="0.25">
      <c r="A70" s="8"/>
      <c r="B70" s="8"/>
      <c r="C70" s="8"/>
      <c r="D70" s="8"/>
      <c r="E70" s="12"/>
      <c r="F70" s="13">
        <f>IF(OR($E70="",$D70="Jeune en dérogation (R. 4153-40)"),"",EDATE($E70,60)-1)</f>
      </c>
      <c r="G70" s="14">
        <f>IF($A70="","",IF(COUNTIF(Salariés!$H$2:$H$151,$H70)&gt;1,"Doublon : ajoutez un second prénom ou un matricule",IF($D70="Jeune en dérogation (R. 4153-40)","Régime des jeunes : voir R. 4153-40",IF($E70="","Attestation manquante",IF($F70&lt;TODAY(),"Expirée",IF($F70-TODAY()&lt;=90,"À renouveler","Valide"))))))</f>
      </c>
      <c r="H70" s="14">
        <f>IF($A70="","",TRIM($A70)&amp;" "&amp;TRIM($B70))</f>
      </c>
      <c r="I70" s="8"/>
    </row>
    <row r="71" spans="1:9" x14ac:dyDescent="0.25">
      <c r="A71" s="8"/>
      <c r="B71" s="8"/>
      <c r="C71" s="8"/>
      <c r="D71" s="8"/>
      <c r="E71" s="12"/>
      <c r="F71" s="13">
        <f>IF(OR($E71="",$D71="Jeune en dérogation (R. 4153-40)"),"",EDATE($E71,60)-1)</f>
      </c>
      <c r="G71" s="14">
        <f>IF($A71="","",IF(COUNTIF(Salariés!$H$2:$H$151,$H71)&gt;1,"Doublon : ajoutez un second prénom ou un matricule",IF($D71="Jeune en dérogation (R. 4153-40)","Régime des jeunes : voir R. 4153-40",IF($E71="","Attestation manquante",IF($F71&lt;TODAY(),"Expirée",IF($F71-TODAY()&lt;=90,"À renouveler","Valide"))))))</f>
      </c>
      <c r="H71" s="14">
        <f>IF($A71="","",TRIM($A71)&amp;" "&amp;TRIM($B71))</f>
      </c>
      <c r="I71" s="8"/>
    </row>
    <row r="72" spans="1:9" x14ac:dyDescent="0.25">
      <c r="A72" s="8"/>
      <c r="B72" s="8"/>
      <c r="C72" s="8"/>
      <c r="D72" s="8"/>
      <c r="E72" s="12"/>
      <c r="F72" s="13">
        <f>IF(OR($E72="",$D72="Jeune en dérogation (R. 4153-40)"),"",EDATE($E72,60)-1)</f>
      </c>
      <c r="G72" s="14">
        <f>IF($A72="","",IF(COUNTIF(Salariés!$H$2:$H$151,$H72)&gt;1,"Doublon : ajoutez un second prénom ou un matricule",IF($D72="Jeune en dérogation (R. 4153-40)","Régime des jeunes : voir R. 4153-40",IF($E72="","Attestation manquante",IF($F72&lt;TODAY(),"Expirée",IF($F72-TODAY()&lt;=90,"À renouveler","Valide"))))))</f>
      </c>
      <c r="H72" s="14">
        <f>IF($A72="","",TRIM($A72)&amp;" "&amp;TRIM($B72))</f>
      </c>
      <c r="I72" s="8"/>
    </row>
    <row r="73" spans="1:9" x14ac:dyDescent="0.25">
      <c r="A73" s="8"/>
      <c r="B73" s="8"/>
      <c r="C73" s="8"/>
      <c r="D73" s="8"/>
      <c r="E73" s="12"/>
      <c r="F73" s="13">
        <f>IF(OR($E73="",$D73="Jeune en dérogation (R. 4153-40)"),"",EDATE($E73,60)-1)</f>
      </c>
      <c r="G73" s="14">
        <f>IF($A73="","",IF(COUNTIF(Salariés!$H$2:$H$151,$H73)&gt;1,"Doublon : ajoutez un second prénom ou un matricule",IF($D73="Jeune en dérogation (R. 4153-40)","Régime des jeunes : voir R. 4153-40",IF($E73="","Attestation manquante",IF($F73&lt;TODAY(),"Expirée",IF($F73-TODAY()&lt;=90,"À renouveler","Valide"))))))</f>
      </c>
      <c r="H73" s="14">
        <f>IF($A73="","",TRIM($A73)&amp;" "&amp;TRIM($B73))</f>
      </c>
      <c r="I73" s="8"/>
    </row>
    <row r="74" spans="1:9" x14ac:dyDescent="0.25">
      <c r="A74" s="8"/>
      <c r="B74" s="8"/>
      <c r="C74" s="8"/>
      <c r="D74" s="8"/>
      <c r="E74" s="12"/>
      <c r="F74" s="13">
        <f>IF(OR($E74="",$D74="Jeune en dérogation (R. 4153-40)"),"",EDATE($E74,60)-1)</f>
      </c>
      <c r="G74" s="14">
        <f>IF($A74="","",IF(COUNTIF(Salariés!$H$2:$H$151,$H74)&gt;1,"Doublon : ajoutez un second prénom ou un matricule",IF($D74="Jeune en dérogation (R. 4153-40)","Régime des jeunes : voir R. 4153-40",IF($E74="","Attestation manquante",IF($F74&lt;TODAY(),"Expirée",IF($F74-TODAY()&lt;=90,"À renouveler","Valide"))))))</f>
      </c>
      <c r="H74" s="14">
        <f>IF($A74="","",TRIM($A74)&amp;" "&amp;TRIM($B74))</f>
      </c>
      <c r="I74" s="8"/>
    </row>
    <row r="75" spans="1:9" x14ac:dyDescent="0.25">
      <c r="A75" s="8"/>
      <c r="B75" s="8"/>
      <c r="C75" s="8"/>
      <c r="D75" s="8"/>
      <c r="E75" s="12"/>
      <c r="F75" s="13">
        <f>IF(OR($E75="",$D75="Jeune en dérogation (R. 4153-40)"),"",EDATE($E75,60)-1)</f>
      </c>
      <c r="G75" s="14">
        <f>IF($A75="","",IF(COUNTIF(Salariés!$H$2:$H$151,$H75)&gt;1,"Doublon : ajoutez un second prénom ou un matricule",IF($D75="Jeune en dérogation (R. 4153-40)","Régime des jeunes : voir R. 4153-40",IF($E75="","Attestation manquante",IF($F75&lt;TODAY(),"Expirée",IF($F75-TODAY()&lt;=90,"À renouveler","Valide"))))))</f>
      </c>
      <c r="H75" s="14">
        <f>IF($A75="","",TRIM($A75)&amp;" "&amp;TRIM($B75))</f>
      </c>
      <c r="I75" s="8"/>
    </row>
    <row r="76" spans="1:9" x14ac:dyDescent="0.25">
      <c r="A76" s="8"/>
      <c r="B76" s="8"/>
      <c r="C76" s="8"/>
      <c r="D76" s="8"/>
      <c r="E76" s="12"/>
      <c r="F76" s="13">
        <f>IF(OR($E76="",$D76="Jeune en dérogation (R. 4153-40)"),"",EDATE($E76,60)-1)</f>
      </c>
      <c r="G76" s="14">
        <f>IF($A76="","",IF(COUNTIF(Salariés!$H$2:$H$151,$H76)&gt;1,"Doublon : ajoutez un second prénom ou un matricule",IF($D76="Jeune en dérogation (R. 4153-40)","Régime des jeunes : voir R. 4153-40",IF($E76="","Attestation manquante",IF($F76&lt;TODAY(),"Expirée",IF($F76-TODAY()&lt;=90,"À renouveler","Valide"))))))</f>
      </c>
      <c r="H76" s="14">
        <f>IF($A76="","",TRIM($A76)&amp;" "&amp;TRIM($B76))</f>
      </c>
      <c r="I76" s="8"/>
    </row>
    <row r="77" spans="1:9" x14ac:dyDescent="0.25">
      <c r="A77" s="8"/>
      <c r="B77" s="8"/>
      <c r="C77" s="8"/>
      <c r="D77" s="8"/>
      <c r="E77" s="12"/>
      <c r="F77" s="13">
        <f>IF(OR($E77="",$D77="Jeune en dérogation (R. 4153-40)"),"",EDATE($E77,60)-1)</f>
      </c>
      <c r="G77" s="14">
        <f>IF($A77="","",IF(COUNTIF(Salariés!$H$2:$H$151,$H77)&gt;1,"Doublon : ajoutez un second prénom ou un matricule",IF($D77="Jeune en dérogation (R. 4153-40)","Régime des jeunes : voir R. 4153-40",IF($E77="","Attestation manquante",IF($F77&lt;TODAY(),"Expirée",IF($F77-TODAY()&lt;=90,"À renouveler","Valide"))))))</f>
      </c>
      <c r="H77" s="14">
        <f>IF($A77="","",TRIM($A77)&amp;" "&amp;TRIM($B77))</f>
      </c>
      <c r="I77" s="8"/>
    </row>
    <row r="78" spans="1:9" x14ac:dyDescent="0.25">
      <c r="A78" s="8"/>
      <c r="B78" s="8"/>
      <c r="C78" s="8"/>
      <c r="D78" s="8"/>
      <c r="E78" s="12"/>
      <c r="F78" s="13">
        <f>IF(OR($E78="",$D78="Jeune en dérogation (R. 4153-40)"),"",EDATE($E78,60)-1)</f>
      </c>
      <c r="G78" s="14">
        <f>IF($A78="","",IF(COUNTIF(Salariés!$H$2:$H$151,$H78)&gt;1,"Doublon : ajoutez un second prénom ou un matricule",IF($D78="Jeune en dérogation (R. 4153-40)","Régime des jeunes : voir R. 4153-40",IF($E78="","Attestation manquante",IF($F78&lt;TODAY(),"Expirée",IF($F78-TODAY()&lt;=90,"À renouveler","Valide"))))))</f>
      </c>
      <c r="H78" s="14">
        <f>IF($A78="","",TRIM($A78)&amp;" "&amp;TRIM($B78))</f>
      </c>
      <c r="I78" s="8"/>
    </row>
    <row r="79" spans="1:9" x14ac:dyDescent="0.25">
      <c r="A79" s="8"/>
      <c r="B79" s="8"/>
      <c r="C79" s="8"/>
      <c r="D79" s="8"/>
      <c r="E79" s="12"/>
      <c r="F79" s="13">
        <f>IF(OR($E79="",$D79="Jeune en dérogation (R. 4153-40)"),"",EDATE($E79,60)-1)</f>
      </c>
      <c r="G79" s="14">
        <f>IF($A79="","",IF(COUNTIF(Salariés!$H$2:$H$151,$H79)&gt;1,"Doublon : ajoutez un second prénom ou un matricule",IF($D79="Jeune en dérogation (R. 4153-40)","Régime des jeunes : voir R. 4153-40",IF($E79="","Attestation manquante",IF($F79&lt;TODAY(),"Expirée",IF($F79-TODAY()&lt;=90,"À renouveler","Valide"))))))</f>
      </c>
      <c r="H79" s="14">
        <f>IF($A79="","",TRIM($A79)&amp;" "&amp;TRIM($B79))</f>
      </c>
      <c r="I79" s="8"/>
    </row>
    <row r="80" spans="1:9" x14ac:dyDescent="0.25">
      <c r="A80" s="8"/>
      <c r="B80" s="8"/>
      <c r="C80" s="8"/>
      <c r="D80" s="8"/>
      <c r="E80" s="12"/>
      <c r="F80" s="13">
        <f>IF(OR($E80="",$D80="Jeune en dérogation (R. 4153-40)"),"",EDATE($E80,60)-1)</f>
      </c>
      <c r="G80" s="14">
        <f>IF($A80="","",IF(COUNTIF(Salariés!$H$2:$H$151,$H80)&gt;1,"Doublon : ajoutez un second prénom ou un matricule",IF($D80="Jeune en dérogation (R. 4153-40)","Régime des jeunes : voir R. 4153-40",IF($E80="","Attestation manquante",IF($F80&lt;TODAY(),"Expirée",IF($F80-TODAY()&lt;=90,"À renouveler","Valide"))))))</f>
      </c>
      <c r="H80" s="14">
        <f>IF($A80="","",TRIM($A80)&amp;" "&amp;TRIM($B80))</f>
      </c>
      <c r="I80" s="8"/>
    </row>
    <row r="81" spans="1:9" x14ac:dyDescent="0.25">
      <c r="A81" s="8"/>
      <c r="B81" s="8"/>
      <c r="C81" s="8"/>
      <c r="D81" s="8"/>
      <c r="E81" s="12"/>
      <c r="F81" s="13">
        <f>IF(OR($E81="",$D81="Jeune en dérogation (R. 4153-40)"),"",EDATE($E81,60)-1)</f>
      </c>
      <c r="G81" s="14">
        <f>IF($A81="","",IF(COUNTIF(Salariés!$H$2:$H$151,$H81)&gt;1,"Doublon : ajoutez un second prénom ou un matricule",IF($D81="Jeune en dérogation (R. 4153-40)","Régime des jeunes : voir R. 4153-40",IF($E81="","Attestation manquante",IF($F81&lt;TODAY(),"Expirée",IF($F81-TODAY()&lt;=90,"À renouveler","Valide"))))))</f>
      </c>
      <c r="H81" s="14">
        <f>IF($A81="","",TRIM($A81)&amp;" "&amp;TRIM($B81))</f>
      </c>
      <c r="I81" s="8"/>
    </row>
    <row r="82" spans="1:9" x14ac:dyDescent="0.25">
      <c r="A82" s="8"/>
      <c r="B82" s="8"/>
      <c r="C82" s="8"/>
      <c r="D82" s="8"/>
      <c r="E82" s="12"/>
      <c r="F82" s="13">
        <f>IF(OR($E82="",$D82="Jeune en dérogation (R. 4153-40)"),"",EDATE($E82,60)-1)</f>
      </c>
      <c r="G82" s="14">
        <f>IF($A82="","",IF(COUNTIF(Salariés!$H$2:$H$151,$H82)&gt;1,"Doublon : ajoutez un second prénom ou un matricule",IF($D82="Jeune en dérogation (R. 4153-40)","Régime des jeunes : voir R. 4153-40",IF($E82="","Attestation manquante",IF($F82&lt;TODAY(),"Expirée",IF($F82-TODAY()&lt;=90,"À renouveler","Valide"))))))</f>
      </c>
      <c r="H82" s="14">
        <f>IF($A82="","",TRIM($A82)&amp;" "&amp;TRIM($B82))</f>
      </c>
      <c r="I82" s="8"/>
    </row>
    <row r="83" spans="1:9" x14ac:dyDescent="0.25">
      <c r="A83" s="8"/>
      <c r="B83" s="8"/>
      <c r="C83" s="8"/>
      <c r="D83" s="8"/>
      <c r="E83" s="12"/>
      <c r="F83" s="13">
        <f>IF(OR($E83="",$D83="Jeune en dérogation (R. 4153-40)"),"",EDATE($E83,60)-1)</f>
      </c>
      <c r="G83" s="14">
        <f>IF($A83="","",IF(COUNTIF(Salariés!$H$2:$H$151,$H83)&gt;1,"Doublon : ajoutez un second prénom ou un matricule",IF($D83="Jeune en dérogation (R. 4153-40)","Régime des jeunes : voir R. 4153-40",IF($E83="","Attestation manquante",IF($F83&lt;TODAY(),"Expirée",IF($F83-TODAY()&lt;=90,"À renouveler","Valide"))))))</f>
      </c>
      <c r="H83" s="14">
        <f>IF($A83="","",TRIM($A83)&amp;" "&amp;TRIM($B83))</f>
      </c>
      <c r="I83" s="8"/>
    </row>
    <row r="84" spans="1:9" x14ac:dyDescent="0.25">
      <c r="A84" s="8"/>
      <c r="B84" s="8"/>
      <c r="C84" s="8"/>
      <c r="D84" s="8"/>
      <c r="E84" s="12"/>
      <c r="F84" s="13">
        <f>IF(OR($E84="",$D84="Jeune en dérogation (R. 4153-40)"),"",EDATE($E84,60)-1)</f>
      </c>
      <c r="G84" s="14">
        <f>IF($A84="","",IF(COUNTIF(Salariés!$H$2:$H$151,$H84)&gt;1,"Doublon : ajoutez un second prénom ou un matricule",IF($D84="Jeune en dérogation (R. 4153-40)","Régime des jeunes : voir R. 4153-40",IF($E84="","Attestation manquante",IF($F84&lt;TODAY(),"Expirée",IF($F84-TODAY()&lt;=90,"À renouveler","Valide"))))))</f>
      </c>
      <c r="H84" s="14">
        <f>IF($A84="","",TRIM($A84)&amp;" "&amp;TRIM($B84))</f>
      </c>
      <c r="I84" s="8"/>
    </row>
    <row r="85" spans="1:9" x14ac:dyDescent="0.25">
      <c r="A85" s="8"/>
      <c r="B85" s="8"/>
      <c r="C85" s="8"/>
      <c r="D85" s="8"/>
      <c r="E85" s="12"/>
      <c r="F85" s="13">
        <f>IF(OR($E85="",$D85="Jeune en dérogation (R. 4153-40)"),"",EDATE($E85,60)-1)</f>
      </c>
      <c r="G85" s="14">
        <f>IF($A85="","",IF(COUNTIF(Salariés!$H$2:$H$151,$H85)&gt;1,"Doublon : ajoutez un second prénom ou un matricule",IF($D85="Jeune en dérogation (R. 4153-40)","Régime des jeunes : voir R. 4153-40",IF($E85="","Attestation manquante",IF($F85&lt;TODAY(),"Expirée",IF($F85-TODAY()&lt;=90,"À renouveler","Valide"))))))</f>
      </c>
      <c r="H85" s="14">
        <f>IF($A85="","",TRIM($A85)&amp;" "&amp;TRIM($B85))</f>
      </c>
      <c r="I85" s="8"/>
    </row>
    <row r="86" spans="1:9" x14ac:dyDescent="0.25">
      <c r="A86" s="8"/>
      <c r="B86" s="8"/>
      <c r="C86" s="8"/>
      <c r="D86" s="8"/>
      <c r="E86" s="12"/>
      <c r="F86" s="13">
        <f>IF(OR($E86="",$D86="Jeune en dérogation (R. 4153-40)"),"",EDATE($E86,60)-1)</f>
      </c>
      <c r="G86" s="14">
        <f>IF($A86="","",IF(COUNTIF(Salariés!$H$2:$H$151,$H86)&gt;1,"Doublon : ajoutez un second prénom ou un matricule",IF($D86="Jeune en dérogation (R. 4153-40)","Régime des jeunes : voir R. 4153-40",IF($E86="","Attestation manquante",IF($F86&lt;TODAY(),"Expirée",IF($F86-TODAY()&lt;=90,"À renouveler","Valide"))))))</f>
      </c>
      <c r="H86" s="14">
        <f>IF($A86="","",TRIM($A86)&amp;" "&amp;TRIM($B86))</f>
      </c>
      <c r="I86" s="8"/>
    </row>
    <row r="87" spans="1:9" x14ac:dyDescent="0.25">
      <c r="A87" s="8"/>
      <c r="B87" s="8"/>
      <c r="C87" s="8"/>
      <c r="D87" s="8"/>
      <c r="E87" s="12"/>
      <c r="F87" s="13">
        <f>IF(OR($E87="",$D87="Jeune en dérogation (R. 4153-40)"),"",EDATE($E87,60)-1)</f>
      </c>
      <c r="G87" s="14">
        <f>IF($A87="","",IF(COUNTIF(Salariés!$H$2:$H$151,$H87)&gt;1,"Doublon : ajoutez un second prénom ou un matricule",IF($D87="Jeune en dérogation (R. 4153-40)","Régime des jeunes : voir R. 4153-40",IF($E87="","Attestation manquante",IF($F87&lt;TODAY(),"Expirée",IF($F87-TODAY()&lt;=90,"À renouveler","Valide"))))))</f>
      </c>
      <c r="H87" s="14">
        <f>IF($A87="","",TRIM($A87)&amp;" "&amp;TRIM($B87))</f>
      </c>
      <c r="I87" s="8"/>
    </row>
    <row r="88" spans="1:9" x14ac:dyDescent="0.25">
      <c r="A88" s="8"/>
      <c r="B88" s="8"/>
      <c r="C88" s="8"/>
      <c r="D88" s="8"/>
      <c r="E88" s="12"/>
      <c r="F88" s="13">
        <f>IF(OR($E88="",$D88="Jeune en dérogation (R. 4153-40)"),"",EDATE($E88,60)-1)</f>
      </c>
      <c r="G88" s="14">
        <f>IF($A88="","",IF(COUNTIF(Salariés!$H$2:$H$151,$H88)&gt;1,"Doublon : ajoutez un second prénom ou un matricule",IF($D88="Jeune en dérogation (R. 4153-40)","Régime des jeunes : voir R. 4153-40",IF($E88="","Attestation manquante",IF($F88&lt;TODAY(),"Expirée",IF($F88-TODAY()&lt;=90,"À renouveler","Valide"))))))</f>
      </c>
      <c r="H88" s="14">
        <f>IF($A88="","",TRIM($A88)&amp;" "&amp;TRIM($B88))</f>
      </c>
      <c r="I88" s="8"/>
    </row>
    <row r="89" spans="1:9" x14ac:dyDescent="0.25">
      <c r="A89" s="8"/>
      <c r="B89" s="8"/>
      <c r="C89" s="8"/>
      <c r="D89" s="8"/>
      <c r="E89" s="12"/>
      <c r="F89" s="13">
        <f>IF(OR($E89="",$D89="Jeune en dérogation (R. 4153-40)"),"",EDATE($E89,60)-1)</f>
      </c>
      <c r="G89" s="14">
        <f>IF($A89="","",IF(COUNTIF(Salariés!$H$2:$H$151,$H89)&gt;1,"Doublon : ajoutez un second prénom ou un matricule",IF($D89="Jeune en dérogation (R. 4153-40)","Régime des jeunes : voir R. 4153-40",IF($E89="","Attestation manquante",IF($F89&lt;TODAY(),"Expirée",IF($F89-TODAY()&lt;=90,"À renouveler","Valide"))))))</f>
      </c>
      <c r="H89" s="14">
        <f>IF($A89="","",TRIM($A89)&amp;" "&amp;TRIM($B89))</f>
      </c>
      <c r="I89" s="8"/>
    </row>
    <row r="90" spans="1:9" x14ac:dyDescent="0.25">
      <c r="A90" s="8"/>
      <c r="B90" s="8"/>
      <c r="C90" s="8"/>
      <c r="D90" s="8"/>
      <c r="E90" s="12"/>
      <c r="F90" s="13">
        <f>IF(OR($E90="",$D90="Jeune en dérogation (R. 4153-40)"),"",EDATE($E90,60)-1)</f>
      </c>
      <c r="G90" s="14">
        <f>IF($A90="","",IF(COUNTIF(Salariés!$H$2:$H$151,$H90)&gt;1,"Doublon : ajoutez un second prénom ou un matricule",IF($D90="Jeune en dérogation (R. 4153-40)","Régime des jeunes : voir R. 4153-40",IF($E90="","Attestation manquante",IF($F90&lt;TODAY(),"Expirée",IF($F90-TODAY()&lt;=90,"À renouveler","Valide"))))))</f>
      </c>
      <c r="H90" s="14">
        <f>IF($A90="","",TRIM($A90)&amp;" "&amp;TRIM($B90))</f>
      </c>
      <c r="I90" s="8"/>
    </row>
    <row r="91" spans="1:9" x14ac:dyDescent="0.25">
      <c r="A91" s="8"/>
      <c r="B91" s="8"/>
      <c r="C91" s="8"/>
      <c r="D91" s="8"/>
      <c r="E91" s="12"/>
      <c r="F91" s="13">
        <f>IF(OR($E91="",$D91="Jeune en dérogation (R. 4153-40)"),"",EDATE($E91,60)-1)</f>
      </c>
      <c r="G91" s="14">
        <f>IF($A91="","",IF(COUNTIF(Salariés!$H$2:$H$151,$H91)&gt;1,"Doublon : ajoutez un second prénom ou un matricule",IF($D91="Jeune en dérogation (R. 4153-40)","Régime des jeunes : voir R. 4153-40",IF($E91="","Attestation manquante",IF($F91&lt;TODAY(),"Expirée",IF($F91-TODAY()&lt;=90,"À renouveler","Valide"))))))</f>
      </c>
      <c r="H91" s="14">
        <f>IF($A91="","",TRIM($A91)&amp;" "&amp;TRIM($B91))</f>
      </c>
      <c r="I91" s="8"/>
    </row>
    <row r="92" spans="1:9" x14ac:dyDescent="0.25">
      <c r="A92" s="8"/>
      <c r="B92" s="8"/>
      <c r="C92" s="8"/>
      <c r="D92" s="8"/>
      <c r="E92" s="12"/>
      <c r="F92" s="13">
        <f>IF(OR($E92="",$D92="Jeune en dérogation (R. 4153-40)"),"",EDATE($E92,60)-1)</f>
      </c>
      <c r="G92" s="14">
        <f>IF($A92="","",IF(COUNTIF(Salariés!$H$2:$H$151,$H92)&gt;1,"Doublon : ajoutez un second prénom ou un matricule",IF($D92="Jeune en dérogation (R. 4153-40)","Régime des jeunes : voir R. 4153-40",IF($E92="","Attestation manquante",IF($F92&lt;TODAY(),"Expirée",IF($F92-TODAY()&lt;=90,"À renouveler","Valide"))))))</f>
      </c>
      <c r="H92" s="14">
        <f>IF($A92="","",TRIM($A92)&amp;" "&amp;TRIM($B92))</f>
      </c>
      <c r="I92" s="8"/>
    </row>
    <row r="93" spans="1:9" x14ac:dyDescent="0.25">
      <c r="A93" s="8"/>
      <c r="B93" s="8"/>
      <c r="C93" s="8"/>
      <c r="D93" s="8"/>
      <c r="E93" s="12"/>
      <c r="F93" s="13">
        <f>IF(OR($E93="",$D93="Jeune en dérogation (R. 4153-40)"),"",EDATE($E93,60)-1)</f>
      </c>
      <c r="G93" s="14">
        <f>IF($A93="","",IF(COUNTIF(Salariés!$H$2:$H$151,$H93)&gt;1,"Doublon : ajoutez un second prénom ou un matricule",IF($D93="Jeune en dérogation (R. 4153-40)","Régime des jeunes : voir R. 4153-40",IF($E93="","Attestation manquante",IF($F93&lt;TODAY(),"Expirée",IF($F93-TODAY()&lt;=90,"À renouveler","Valide"))))))</f>
      </c>
      <c r="H93" s="14">
        <f>IF($A93="","",TRIM($A93)&amp;" "&amp;TRIM($B93))</f>
      </c>
      <c r="I93" s="8"/>
    </row>
    <row r="94" spans="1:9" x14ac:dyDescent="0.25">
      <c r="A94" s="8"/>
      <c r="B94" s="8"/>
      <c r="C94" s="8"/>
      <c r="D94" s="8"/>
      <c r="E94" s="12"/>
      <c r="F94" s="13">
        <f>IF(OR($E94="",$D94="Jeune en dérogation (R. 4153-40)"),"",EDATE($E94,60)-1)</f>
      </c>
      <c r="G94" s="14">
        <f>IF($A94="","",IF(COUNTIF(Salariés!$H$2:$H$151,$H94)&gt;1,"Doublon : ajoutez un second prénom ou un matricule",IF($D94="Jeune en dérogation (R. 4153-40)","Régime des jeunes : voir R. 4153-40",IF($E94="","Attestation manquante",IF($F94&lt;TODAY(),"Expirée",IF($F94-TODAY()&lt;=90,"À renouveler","Valide"))))))</f>
      </c>
      <c r="H94" s="14">
        <f>IF($A94="","",TRIM($A94)&amp;" "&amp;TRIM($B94))</f>
      </c>
      <c r="I94" s="8"/>
    </row>
    <row r="95" spans="1:9" x14ac:dyDescent="0.25">
      <c r="A95" s="8"/>
      <c r="B95" s="8"/>
      <c r="C95" s="8"/>
      <c r="D95" s="8"/>
      <c r="E95" s="12"/>
      <c r="F95" s="13">
        <f>IF(OR($E95="",$D95="Jeune en dérogation (R. 4153-40)"),"",EDATE($E95,60)-1)</f>
      </c>
      <c r="G95" s="14">
        <f>IF($A95="","",IF(COUNTIF(Salariés!$H$2:$H$151,$H95)&gt;1,"Doublon : ajoutez un second prénom ou un matricule",IF($D95="Jeune en dérogation (R. 4153-40)","Régime des jeunes : voir R. 4153-40",IF($E95="","Attestation manquante",IF($F95&lt;TODAY(),"Expirée",IF($F95-TODAY()&lt;=90,"À renouveler","Valide"))))))</f>
      </c>
      <c r="H95" s="14">
        <f>IF($A95="","",TRIM($A95)&amp;" "&amp;TRIM($B95))</f>
      </c>
      <c r="I95" s="8"/>
    </row>
    <row r="96" spans="1:9" x14ac:dyDescent="0.25">
      <c r="A96" s="8"/>
      <c r="B96" s="8"/>
      <c r="C96" s="8"/>
      <c r="D96" s="8"/>
      <c r="E96" s="12"/>
      <c r="F96" s="13">
        <f>IF(OR($E96="",$D96="Jeune en dérogation (R. 4153-40)"),"",EDATE($E96,60)-1)</f>
      </c>
      <c r="G96" s="14">
        <f>IF($A96="","",IF(COUNTIF(Salariés!$H$2:$H$151,$H96)&gt;1,"Doublon : ajoutez un second prénom ou un matricule",IF($D96="Jeune en dérogation (R. 4153-40)","Régime des jeunes : voir R. 4153-40",IF($E96="","Attestation manquante",IF($F96&lt;TODAY(),"Expirée",IF($F96-TODAY()&lt;=90,"À renouveler","Valide"))))))</f>
      </c>
      <c r="H96" s="14">
        <f>IF($A96="","",TRIM($A96)&amp;" "&amp;TRIM($B96))</f>
      </c>
      <c r="I96" s="8"/>
    </row>
    <row r="97" spans="1:9" x14ac:dyDescent="0.25">
      <c r="A97" s="8"/>
      <c r="B97" s="8"/>
      <c r="C97" s="8"/>
      <c r="D97" s="8"/>
      <c r="E97" s="12"/>
      <c r="F97" s="13">
        <f>IF(OR($E97="",$D97="Jeune en dérogation (R. 4153-40)"),"",EDATE($E97,60)-1)</f>
      </c>
      <c r="G97" s="14">
        <f>IF($A97="","",IF(COUNTIF(Salariés!$H$2:$H$151,$H97)&gt;1,"Doublon : ajoutez un second prénom ou un matricule",IF($D97="Jeune en dérogation (R. 4153-40)","Régime des jeunes : voir R. 4153-40",IF($E97="","Attestation manquante",IF($F97&lt;TODAY(),"Expirée",IF($F97-TODAY()&lt;=90,"À renouveler","Valide"))))))</f>
      </c>
      <c r="H97" s="14">
        <f>IF($A97="","",TRIM($A97)&amp;" "&amp;TRIM($B97))</f>
      </c>
      <c r="I97" s="8"/>
    </row>
    <row r="98" spans="1:9" x14ac:dyDescent="0.25">
      <c r="A98" s="8"/>
      <c r="B98" s="8"/>
      <c r="C98" s="8"/>
      <c r="D98" s="8"/>
      <c r="E98" s="12"/>
      <c r="F98" s="13">
        <f>IF(OR($E98="",$D98="Jeune en dérogation (R. 4153-40)"),"",EDATE($E98,60)-1)</f>
      </c>
      <c r="G98" s="14">
        <f>IF($A98="","",IF(COUNTIF(Salariés!$H$2:$H$151,$H98)&gt;1,"Doublon : ajoutez un second prénom ou un matricule",IF($D98="Jeune en dérogation (R. 4153-40)","Régime des jeunes : voir R. 4153-40",IF($E98="","Attestation manquante",IF($F98&lt;TODAY(),"Expirée",IF($F98-TODAY()&lt;=90,"À renouveler","Valide"))))))</f>
      </c>
      <c r="H98" s="14">
        <f>IF($A98="","",TRIM($A98)&amp;" "&amp;TRIM($B98))</f>
      </c>
      <c r="I98" s="8"/>
    </row>
    <row r="99" spans="1:9" x14ac:dyDescent="0.25">
      <c r="A99" s="8"/>
      <c r="B99" s="8"/>
      <c r="C99" s="8"/>
      <c r="D99" s="8"/>
      <c r="E99" s="12"/>
      <c r="F99" s="13">
        <f>IF(OR($E99="",$D99="Jeune en dérogation (R. 4153-40)"),"",EDATE($E99,60)-1)</f>
      </c>
      <c r="G99" s="14">
        <f>IF($A99="","",IF(COUNTIF(Salariés!$H$2:$H$151,$H99)&gt;1,"Doublon : ajoutez un second prénom ou un matricule",IF($D99="Jeune en dérogation (R. 4153-40)","Régime des jeunes : voir R. 4153-40",IF($E99="","Attestation manquante",IF($F99&lt;TODAY(),"Expirée",IF($F99-TODAY()&lt;=90,"À renouveler","Valide"))))))</f>
      </c>
      <c r="H99" s="14">
        <f>IF($A99="","",TRIM($A99)&amp;" "&amp;TRIM($B99))</f>
      </c>
      <c r="I99" s="8"/>
    </row>
    <row r="100" spans="1:9" x14ac:dyDescent="0.25">
      <c r="A100" s="8"/>
      <c r="B100" s="8"/>
      <c r="C100" s="8"/>
      <c r="D100" s="8"/>
      <c r="E100" s="12"/>
      <c r="F100" s="13">
        <f>IF(OR($E100="",$D100="Jeune en dérogation (R. 4153-40)"),"",EDATE($E100,60)-1)</f>
      </c>
      <c r="G100" s="14">
        <f>IF($A100="","",IF(COUNTIF(Salariés!$H$2:$H$151,$H100)&gt;1,"Doublon : ajoutez un second prénom ou un matricule",IF($D100="Jeune en dérogation (R. 4153-40)","Régime des jeunes : voir R. 4153-40",IF($E100="","Attestation manquante",IF($F100&lt;TODAY(),"Expirée",IF($F100-TODAY()&lt;=90,"À renouveler","Valide"))))))</f>
      </c>
      <c r="H100" s="14">
        <f>IF($A100="","",TRIM($A100)&amp;" "&amp;TRIM($B100))</f>
      </c>
      <c r="I100" s="8"/>
    </row>
    <row r="101" spans="1:9" x14ac:dyDescent="0.25">
      <c r="A101" s="8"/>
      <c r="B101" s="8"/>
      <c r="C101" s="8"/>
      <c r="D101" s="8"/>
      <c r="E101" s="12"/>
      <c r="F101" s="13">
        <f>IF(OR($E101="",$D101="Jeune en dérogation (R. 4153-40)"),"",EDATE($E101,60)-1)</f>
      </c>
      <c r="G101" s="14">
        <f>IF($A101="","",IF(COUNTIF(Salariés!$H$2:$H$151,$H101)&gt;1,"Doublon : ajoutez un second prénom ou un matricule",IF($D101="Jeune en dérogation (R. 4153-40)","Régime des jeunes : voir R. 4153-40",IF($E101="","Attestation manquante",IF($F101&lt;TODAY(),"Expirée",IF($F101-TODAY()&lt;=90,"À renouveler","Valide"))))))</f>
      </c>
      <c r="H101" s="14">
        <f>IF($A101="","",TRIM($A101)&amp;" "&amp;TRIM($B101))</f>
      </c>
      <c r="I101" s="8"/>
    </row>
    <row r="102" spans="1:9" x14ac:dyDescent="0.25">
      <c r="A102" s="8"/>
      <c r="B102" s="8"/>
      <c r="C102" s="8"/>
      <c r="D102" s="8"/>
      <c r="E102" s="12"/>
      <c r="F102" s="13">
        <f>IF(OR($E102="",$D102="Jeune en dérogation (R. 4153-40)"),"",EDATE($E102,60)-1)</f>
      </c>
      <c r="G102" s="14">
        <f>IF($A102="","",IF(COUNTIF(Salariés!$H$2:$H$151,$H102)&gt;1,"Doublon : ajoutez un second prénom ou un matricule",IF($D102="Jeune en dérogation (R. 4153-40)","Régime des jeunes : voir R. 4153-40",IF($E102="","Attestation manquante",IF($F102&lt;TODAY(),"Expirée",IF($F102-TODAY()&lt;=90,"À renouveler","Valide"))))))</f>
      </c>
      <c r="H102" s="14">
        <f>IF($A102="","",TRIM($A102)&amp;" "&amp;TRIM($B102))</f>
      </c>
      <c r="I102" s="8"/>
    </row>
    <row r="103" spans="1:9" x14ac:dyDescent="0.25">
      <c r="A103" s="8"/>
      <c r="B103" s="8"/>
      <c r="C103" s="8"/>
      <c r="D103" s="8"/>
      <c r="E103" s="12"/>
      <c r="F103" s="13">
        <f>IF(OR($E103="",$D103="Jeune en dérogation (R. 4153-40)"),"",EDATE($E103,60)-1)</f>
      </c>
      <c r="G103" s="14">
        <f>IF($A103="","",IF(COUNTIF(Salariés!$H$2:$H$151,$H103)&gt;1,"Doublon : ajoutez un second prénom ou un matricule",IF($D103="Jeune en dérogation (R. 4153-40)","Régime des jeunes : voir R. 4153-40",IF($E103="","Attestation manquante",IF($F103&lt;TODAY(),"Expirée",IF($F103-TODAY()&lt;=90,"À renouveler","Valide"))))))</f>
      </c>
      <c r="H103" s="14">
        <f>IF($A103="","",TRIM($A103)&amp;" "&amp;TRIM($B103))</f>
      </c>
      <c r="I103" s="8"/>
    </row>
    <row r="104" spans="1:9" x14ac:dyDescent="0.25">
      <c r="A104" s="8"/>
      <c r="B104" s="8"/>
      <c r="C104" s="8"/>
      <c r="D104" s="8"/>
      <c r="E104" s="12"/>
      <c r="F104" s="13">
        <f>IF(OR($E104="",$D104="Jeune en dérogation (R. 4153-40)"),"",EDATE($E104,60)-1)</f>
      </c>
      <c r="G104" s="14">
        <f>IF($A104="","",IF(COUNTIF(Salariés!$H$2:$H$151,$H104)&gt;1,"Doublon : ajoutez un second prénom ou un matricule",IF($D104="Jeune en dérogation (R. 4153-40)","Régime des jeunes : voir R. 4153-40",IF($E104="","Attestation manquante",IF($F104&lt;TODAY(),"Expirée",IF($F104-TODAY()&lt;=90,"À renouveler","Valide"))))))</f>
      </c>
      <c r="H104" s="14">
        <f>IF($A104="","",TRIM($A104)&amp;" "&amp;TRIM($B104))</f>
      </c>
      <c r="I104" s="8"/>
    </row>
    <row r="105" spans="1:9" x14ac:dyDescent="0.25">
      <c r="A105" s="8"/>
      <c r="B105" s="8"/>
      <c r="C105" s="8"/>
      <c r="D105" s="8"/>
      <c r="E105" s="12"/>
      <c r="F105" s="13">
        <f>IF(OR($E105="",$D105="Jeune en dérogation (R. 4153-40)"),"",EDATE($E105,60)-1)</f>
      </c>
      <c r="G105" s="14">
        <f>IF($A105="","",IF(COUNTIF(Salariés!$H$2:$H$151,$H105)&gt;1,"Doublon : ajoutez un second prénom ou un matricule",IF($D105="Jeune en dérogation (R. 4153-40)","Régime des jeunes : voir R. 4153-40",IF($E105="","Attestation manquante",IF($F105&lt;TODAY(),"Expirée",IF($F105-TODAY()&lt;=90,"À renouveler","Valide"))))))</f>
      </c>
      <c r="H105" s="14">
        <f>IF($A105="","",TRIM($A105)&amp;" "&amp;TRIM($B105))</f>
      </c>
      <c r="I105" s="8"/>
    </row>
    <row r="106" spans="1:9" x14ac:dyDescent="0.25">
      <c r="A106" s="8"/>
      <c r="B106" s="8"/>
      <c r="C106" s="8"/>
      <c r="D106" s="8"/>
      <c r="E106" s="12"/>
      <c r="F106" s="13">
        <f>IF(OR($E106="",$D106="Jeune en dérogation (R. 4153-40)"),"",EDATE($E106,60)-1)</f>
      </c>
      <c r="G106" s="14">
        <f>IF($A106="","",IF(COUNTIF(Salariés!$H$2:$H$151,$H106)&gt;1,"Doublon : ajoutez un second prénom ou un matricule",IF($D106="Jeune en dérogation (R. 4153-40)","Régime des jeunes : voir R. 4153-40",IF($E106="","Attestation manquante",IF($F106&lt;TODAY(),"Expirée",IF($F106-TODAY()&lt;=90,"À renouveler","Valide"))))))</f>
      </c>
      <c r="H106" s="14">
        <f>IF($A106="","",TRIM($A106)&amp;" "&amp;TRIM($B106))</f>
      </c>
      <c r="I106" s="8"/>
    </row>
    <row r="107" spans="1:9" x14ac:dyDescent="0.25">
      <c r="A107" s="8"/>
      <c r="B107" s="8"/>
      <c r="C107" s="8"/>
      <c r="D107" s="8"/>
      <c r="E107" s="12"/>
      <c r="F107" s="13">
        <f>IF(OR($E107="",$D107="Jeune en dérogation (R. 4153-40)"),"",EDATE($E107,60)-1)</f>
      </c>
      <c r="G107" s="14">
        <f>IF($A107="","",IF(COUNTIF(Salariés!$H$2:$H$151,$H107)&gt;1,"Doublon : ajoutez un second prénom ou un matricule",IF($D107="Jeune en dérogation (R. 4153-40)","Régime des jeunes : voir R. 4153-40",IF($E107="","Attestation manquante",IF($F107&lt;TODAY(),"Expirée",IF($F107-TODAY()&lt;=90,"À renouveler","Valide"))))))</f>
      </c>
      <c r="H107" s="14">
        <f>IF($A107="","",TRIM($A107)&amp;" "&amp;TRIM($B107))</f>
      </c>
      <c r="I107" s="8"/>
    </row>
    <row r="108" spans="1:9" x14ac:dyDescent="0.25">
      <c r="A108" s="8"/>
      <c r="B108" s="8"/>
      <c r="C108" s="8"/>
      <c r="D108" s="8"/>
      <c r="E108" s="12"/>
      <c r="F108" s="13">
        <f>IF(OR($E108="",$D108="Jeune en dérogation (R. 4153-40)"),"",EDATE($E108,60)-1)</f>
      </c>
      <c r="G108" s="14">
        <f>IF($A108="","",IF(COUNTIF(Salariés!$H$2:$H$151,$H108)&gt;1,"Doublon : ajoutez un second prénom ou un matricule",IF($D108="Jeune en dérogation (R. 4153-40)","Régime des jeunes : voir R. 4153-40",IF($E108="","Attestation manquante",IF($F108&lt;TODAY(),"Expirée",IF($F108-TODAY()&lt;=90,"À renouveler","Valide"))))))</f>
      </c>
      <c r="H108" s="14">
        <f>IF($A108="","",TRIM($A108)&amp;" "&amp;TRIM($B108))</f>
      </c>
      <c r="I108" s="8"/>
    </row>
    <row r="109" spans="1:9" x14ac:dyDescent="0.25">
      <c r="A109" s="8"/>
      <c r="B109" s="8"/>
      <c r="C109" s="8"/>
      <c r="D109" s="8"/>
      <c r="E109" s="12"/>
      <c r="F109" s="13">
        <f>IF(OR($E109="",$D109="Jeune en dérogation (R. 4153-40)"),"",EDATE($E109,60)-1)</f>
      </c>
      <c r="G109" s="14">
        <f>IF($A109="","",IF(COUNTIF(Salariés!$H$2:$H$151,$H109)&gt;1,"Doublon : ajoutez un second prénom ou un matricule",IF($D109="Jeune en dérogation (R. 4153-40)","Régime des jeunes : voir R. 4153-40",IF($E109="","Attestation manquante",IF($F109&lt;TODAY(),"Expirée",IF($F109-TODAY()&lt;=90,"À renouveler","Valide"))))))</f>
      </c>
      <c r="H109" s="14">
        <f>IF($A109="","",TRIM($A109)&amp;" "&amp;TRIM($B109))</f>
      </c>
      <c r="I109" s="8"/>
    </row>
    <row r="110" spans="1:9" x14ac:dyDescent="0.25">
      <c r="A110" s="8"/>
      <c r="B110" s="8"/>
      <c r="C110" s="8"/>
      <c r="D110" s="8"/>
      <c r="E110" s="12"/>
      <c r="F110" s="13">
        <f>IF(OR($E110="",$D110="Jeune en dérogation (R. 4153-40)"),"",EDATE($E110,60)-1)</f>
      </c>
      <c r="G110" s="14">
        <f>IF($A110="","",IF(COUNTIF(Salariés!$H$2:$H$151,$H110)&gt;1,"Doublon : ajoutez un second prénom ou un matricule",IF($D110="Jeune en dérogation (R. 4153-40)","Régime des jeunes : voir R. 4153-40",IF($E110="","Attestation manquante",IF($F110&lt;TODAY(),"Expirée",IF($F110-TODAY()&lt;=90,"À renouveler","Valide"))))))</f>
      </c>
      <c r="H110" s="14">
        <f>IF($A110="","",TRIM($A110)&amp;" "&amp;TRIM($B110))</f>
      </c>
      <c r="I110" s="8"/>
    </row>
    <row r="111" spans="1:9" x14ac:dyDescent="0.25">
      <c r="A111" s="8"/>
      <c r="B111" s="8"/>
      <c r="C111" s="8"/>
      <c r="D111" s="8"/>
      <c r="E111" s="12"/>
      <c r="F111" s="13">
        <f>IF(OR($E111="",$D111="Jeune en dérogation (R. 4153-40)"),"",EDATE($E111,60)-1)</f>
      </c>
      <c r="G111" s="14">
        <f>IF($A111="","",IF(COUNTIF(Salariés!$H$2:$H$151,$H111)&gt;1,"Doublon : ajoutez un second prénom ou un matricule",IF($D111="Jeune en dérogation (R. 4153-40)","Régime des jeunes : voir R. 4153-40",IF($E111="","Attestation manquante",IF($F111&lt;TODAY(),"Expirée",IF($F111-TODAY()&lt;=90,"À renouveler","Valide"))))))</f>
      </c>
      <c r="H111" s="14">
        <f>IF($A111="","",TRIM($A111)&amp;" "&amp;TRIM($B111))</f>
      </c>
      <c r="I111" s="8"/>
    </row>
    <row r="112" spans="1:9" x14ac:dyDescent="0.25">
      <c r="A112" s="8"/>
      <c r="B112" s="8"/>
      <c r="C112" s="8"/>
      <c r="D112" s="8"/>
      <c r="E112" s="12"/>
      <c r="F112" s="13">
        <f>IF(OR($E112="",$D112="Jeune en dérogation (R. 4153-40)"),"",EDATE($E112,60)-1)</f>
      </c>
      <c r="G112" s="14">
        <f>IF($A112="","",IF(COUNTIF(Salariés!$H$2:$H$151,$H112)&gt;1,"Doublon : ajoutez un second prénom ou un matricule",IF($D112="Jeune en dérogation (R. 4153-40)","Régime des jeunes : voir R. 4153-40",IF($E112="","Attestation manquante",IF($F112&lt;TODAY(),"Expirée",IF($F112-TODAY()&lt;=90,"À renouveler","Valide"))))))</f>
      </c>
      <c r="H112" s="14">
        <f>IF($A112="","",TRIM($A112)&amp;" "&amp;TRIM($B112))</f>
      </c>
      <c r="I112" s="8"/>
    </row>
    <row r="113" spans="1:9" x14ac:dyDescent="0.25">
      <c r="A113" s="8"/>
      <c r="B113" s="8"/>
      <c r="C113" s="8"/>
      <c r="D113" s="8"/>
      <c r="E113" s="12"/>
      <c r="F113" s="13">
        <f>IF(OR($E113="",$D113="Jeune en dérogation (R. 4153-40)"),"",EDATE($E113,60)-1)</f>
      </c>
      <c r="G113" s="14">
        <f>IF($A113="","",IF(COUNTIF(Salariés!$H$2:$H$151,$H113)&gt;1,"Doublon : ajoutez un second prénom ou un matricule",IF($D113="Jeune en dérogation (R. 4153-40)","Régime des jeunes : voir R. 4153-40",IF($E113="","Attestation manquante",IF($F113&lt;TODAY(),"Expirée",IF($F113-TODAY()&lt;=90,"À renouveler","Valide"))))))</f>
      </c>
      <c r="H113" s="14">
        <f>IF($A113="","",TRIM($A113)&amp;" "&amp;TRIM($B113))</f>
      </c>
      <c r="I113" s="8"/>
    </row>
    <row r="114" spans="1:9" x14ac:dyDescent="0.25">
      <c r="A114" s="8"/>
      <c r="B114" s="8"/>
      <c r="C114" s="8"/>
      <c r="D114" s="8"/>
      <c r="E114" s="12"/>
      <c r="F114" s="13">
        <f>IF(OR($E114="",$D114="Jeune en dérogation (R. 4153-40)"),"",EDATE($E114,60)-1)</f>
      </c>
      <c r="G114" s="14">
        <f>IF($A114="","",IF(COUNTIF(Salariés!$H$2:$H$151,$H114)&gt;1,"Doublon : ajoutez un second prénom ou un matricule",IF($D114="Jeune en dérogation (R. 4153-40)","Régime des jeunes : voir R. 4153-40",IF($E114="","Attestation manquante",IF($F114&lt;TODAY(),"Expirée",IF($F114-TODAY()&lt;=90,"À renouveler","Valide"))))))</f>
      </c>
      <c r="H114" s="14">
        <f>IF($A114="","",TRIM($A114)&amp;" "&amp;TRIM($B114))</f>
      </c>
      <c r="I114" s="8"/>
    </row>
    <row r="115" spans="1:9" x14ac:dyDescent="0.25">
      <c r="A115" s="8"/>
      <c r="B115" s="8"/>
      <c r="C115" s="8"/>
      <c r="D115" s="8"/>
      <c r="E115" s="12"/>
      <c r="F115" s="13">
        <f>IF(OR($E115="",$D115="Jeune en dérogation (R. 4153-40)"),"",EDATE($E115,60)-1)</f>
      </c>
      <c r="G115" s="14">
        <f>IF($A115="","",IF(COUNTIF(Salariés!$H$2:$H$151,$H115)&gt;1,"Doublon : ajoutez un second prénom ou un matricule",IF($D115="Jeune en dérogation (R. 4153-40)","Régime des jeunes : voir R. 4153-40",IF($E115="","Attestation manquante",IF($F115&lt;TODAY(),"Expirée",IF($F115-TODAY()&lt;=90,"À renouveler","Valide"))))))</f>
      </c>
      <c r="H115" s="14">
        <f>IF($A115="","",TRIM($A115)&amp;" "&amp;TRIM($B115))</f>
      </c>
      <c r="I115" s="8"/>
    </row>
    <row r="116" spans="1:9" x14ac:dyDescent="0.25">
      <c r="A116" s="8"/>
      <c r="B116" s="8"/>
      <c r="C116" s="8"/>
      <c r="D116" s="8"/>
      <c r="E116" s="12"/>
      <c r="F116" s="13">
        <f>IF(OR($E116="",$D116="Jeune en dérogation (R. 4153-40)"),"",EDATE($E116,60)-1)</f>
      </c>
      <c r="G116" s="14">
        <f>IF($A116="","",IF(COUNTIF(Salariés!$H$2:$H$151,$H116)&gt;1,"Doublon : ajoutez un second prénom ou un matricule",IF($D116="Jeune en dérogation (R. 4153-40)","Régime des jeunes : voir R. 4153-40",IF($E116="","Attestation manquante",IF($F116&lt;TODAY(),"Expirée",IF($F116-TODAY()&lt;=90,"À renouveler","Valide"))))))</f>
      </c>
      <c r="H116" s="14">
        <f>IF($A116="","",TRIM($A116)&amp;" "&amp;TRIM($B116))</f>
      </c>
      <c r="I116" s="8"/>
    </row>
    <row r="117" spans="1:9" x14ac:dyDescent="0.25">
      <c r="A117" s="8"/>
      <c r="B117" s="8"/>
      <c r="C117" s="8"/>
      <c r="D117" s="8"/>
      <c r="E117" s="12"/>
      <c r="F117" s="13">
        <f>IF(OR($E117="",$D117="Jeune en dérogation (R. 4153-40)"),"",EDATE($E117,60)-1)</f>
      </c>
      <c r="G117" s="14">
        <f>IF($A117="","",IF(COUNTIF(Salariés!$H$2:$H$151,$H117)&gt;1,"Doublon : ajoutez un second prénom ou un matricule",IF($D117="Jeune en dérogation (R. 4153-40)","Régime des jeunes : voir R. 4153-40",IF($E117="","Attestation manquante",IF($F117&lt;TODAY(),"Expirée",IF($F117-TODAY()&lt;=90,"À renouveler","Valide"))))))</f>
      </c>
      <c r="H117" s="14">
        <f>IF($A117="","",TRIM($A117)&amp;" "&amp;TRIM($B117))</f>
      </c>
      <c r="I117" s="8"/>
    </row>
    <row r="118" spans="1:9" x14ac:dyDescent="0.25">
      <c r="A118" s="8"/>
      <c r="B118" s="8"/>
      <c r="C118" s="8"/>
      <c r="D118" s="8"/>
      <c r="E118" s="12"/>
      <c r="F118" s="13">
        <f>IF(OR($E118="",$D118="Jeune en dérogation (R. 4153-40)"),"",EDATE($E118,60)-1)</f>
      </c>
      <c r="G118" s="14">
        <f>IF($A118="","",IF(COUNTIF(Salariés!$H$2:$H$151,$H118)&gt;1,"Doublon : ajoutez un second prénom ou un matricule",IF($D118="Jeune en dérogation (R. 4153-40)","Régime des jeunes : voir R. 4153-40",IF($E118="","Attestation manquante",IF($F118&lt;TODAY(),"Expirée",IF($F118-TODAY()&lt;=90,"À renouveler","Valide"))))))</f>
      </c>
      <c r="H118" s="14">
        <f>IF($A118="","",TRIM($A118)&amp;" "&amp;TRIM($B118))</f>
      </c>
      <c r="I118" s="8"/>
    </row>
    <row r="119" spans="1:9" x14ac:dyDescent="0.25">
      <c r="A119" s="8"/>
      <c r="B119" s="8"/>
      <c r="C119" s="8"/>
      <c r="D119" s="8"/>
      <c r="E119" s="12"/>
      <c r="F119" s="13">
        <f>IF(OR($E119="",$D119="Jeune en dérogation (R. 4153-40)"),"",EDATE($E119,60)-1)</f>
      </c>
      <c r="G119" s="14">
        <f>IF($A119="","",IF(COUNTIF(Salariés!$H$2:$H$151,$H119)&gt;1,"Doublon : ajoutez un second prénom ou un matricule",IF($D119="Jeune en dérogation (R. 4153-40)","Régime des jeunes : voir R. 4153-40",IF($E119="","Attestation manquante",IF($F119&lt;TODAY(),"Expirée",IF($F119-TODAY()&lt;=90,"À renouveler","Valide"))))))</f>
      </c>
      <c r="H119" s="14">
        <f>IF($A119="","",TRIM($A119)&amp;" "&amp;TRIM($B119))</f>
      </c>
      <c r="I119" s="8"/>
    </row>
    <row r="120" spans="1:9" x14ac:dyDescent="0.25">
      <c r="A120" s="8"/>
      <c r="B120" s="8"/>
      <c r="C120" s="8"/>
      <c r="D120" s="8"/>
      <c r="E120" s="12"/>
      <c r="F120" s="13">
        <f>IF(OR($E120="",$D120="Jeune en dérogation (R. 4153-40)"),"",EDATE($E120,60)-1)</f>
      </c>
      <c r="G120" s="14">
        <f>IF($A120="","",IF(COUNTIF(Salariés!$H$2:$H$151,$H120)&gt;1,"Doublon : ajoutez un second prénom ou un matricule",IF($D120="Jeune en dérogation (R. 4153-40)","Régime des jeunes : voir R. 4153-40",IF($E120="","Attestation manquante",IF($F120&lt;TODAY(),"Expirée",IF($F120-TODAY()&lt;=90,"À renouveler","Valide"))))))</f>
      </c>
      <c r="H120" s="14">
        <f>IF($A120="","",TRIM($A120)&amp;" "&amp;TRIM($B120))</f>
      </c>
      <c r="I120" s="8"/>
    </row>
    <row r="121" spans="1:9" x14ac:dyDescent="0.25">
      <c r="A121" s="8"/>
      <c r="B121" s="8"/>
      <c r="C121" s="8"/>
      <c r="D121" s="8"/>
      <c r="E121" s="12"/>
      <c r="F121" s="13">
        <f>IF(OR($E121="",$D121="Jeune en dérogation (R. 4153-40)"),"",EDATE($E121,60)-1)</f>
      </c>
      <c r="G121" s="14">
        <f>IF($A121="","",IF(COUNTIF(Salariés!$H$2:$H$151,$H121)&gt;1,"Doublon : ajoutez un second prénom ou un matricule",IF($D121="Jeune en dérogation (R. 4153-40)","Régime des jeunes : voir R. 4153-40",IF($E121="","Attestation manquante",IF($F121&lt;TODAY(),"Expirée",IF($F121-TODAY()&lt;=90,"À renouveler","Valide"))))))</f>
      </c>
      <c r="H121" s="14">
        <f>IF($A121="","",TRIM($A121)&amp;" "&amp;TRIM($B121))</f>
      </c>
      <c r="I121" s="8"/>
    </row>
    <row r="122" spans="1:9" x14ac:dyDescent="0.25">
      <c r="A122" s="8"/>
      <c r="B122" s="8"/>
      <c r="C122" s="8"/>
      <c r="D122" s="8"/>
      <c r="E122" s="12"/>
      <c r="F122" s="13">
        <f>IF(OR($E122="",$D122="Jeune en dérogation (R. 4153-40)"),"",EDATE($E122,60)-1)</f>
      </c>
      <c r="G122" s="14">
        <f>IF($A122="","",IF(COUNTIF(Salariés!$H$2:$H$151,$H122)&gt;1,"Doublon : ajoutez un second prénom ou un matricule",IF($D122="Jeune en dérogation (R. 4153-40)","Régime des jeunes : voir R. 4153-40",IF($E122="","Attestation manquante",IF($F122&lt;TODAY(),"Expirée",IF($F122-TODAY()&lt;=90,"À renouveler","Valide"))))))</f>
      </c>
      <c r="H122" s="14">
        <f>IF($A122="","",TRIM($A122)&amp;" "&amp;TRIM($B122))</f>
      </c>
      <c r="I122" s="8"/>
    </row>
    <row r="123" spans="1:9" x14ac:dyDescent="0.25">
      <c r="A123" s="8"/>
      <c r="B123" s="8"/>
      <c r="C123" s="8"/>
      <c r="D123" s="8"/>
      <c r="E123" s="12"/>
      <c r="F123" s="13">
        <f>IF(OR($E123="",$D123="Jeune en dérogation (R. 4153-40)"),"",EDATE($E123,60)-1)</f>
      </c>
      <c r="G123" s="14">
        <f>IF($A123="","",IF(COUNTIF(Salariés!$H$2:$H$151,$H123)&gt;1,"Doublon : ajoutez un second prénom ou un matricule",IF($D123="Jeune en dérogation (R. 4153-40)","Régime des jeunes : voir R. 4153-40",IF($E123="","Attestation manquante",IF($F123&lt;TODAY(),"Expirée",IF($F123-TODAY()&lt;=90,"À renouveler","Valide"))))))</f>
      </c>
      <c r="H123" s="14">
        <f>IF($A123="","",TRIM($A123)&amp;" "&amp;TRIM($B123))</f>
      </c>
      <c r="I123" s="8"/>
    </row>
    <row r="124" spans="1:9" x14ac:dyDescent="0.25">
      <c r="A124" s="8"/>
      <c r="B124" s="8"/>
      <c r="C124" s="8"/>
      <c r="D124" s="8"/>
      <c r="E124" s="12"/>
      <c r="F124" s="13">
        <f>IF(OR($E124="",$D124="Jeune en dérogation (R. 4153-40)"),"",EDATE($E124,60)-1)</f>
      </c>
      <c r="G124" s="14">
        <f>IF($A124="","",IF(COUNTIF(Salariés!$H$2:$H$151,$H124)&gt;1,"Doublon : ajoutez un second prénom ou un matricule",IF($D124="Jeune en dérogation (R. 4153-40)","Régime des jeunes : voir R. 4153-40",IF($E124="","Attestation manquante",IF($F124&lt;TODAY(),"Expirée",IF($F124-TODAY()&lt;=90,"À renouveler","Valide"))))))</f>
      </c>
      <c r="H124" s="14">
        <f>IF($A124="","",TRIM($A124)&amp;" "&amp;TRIM($B124))</f>
      </c>
      <c r="I124" s="8"/>
    </row>
    <row r="125" spans="1:9" x14ac:dyDescent="0.25">
      <c r="A125" s="8"/>
      <c r="B125" s="8"/>
      <c r="C125" s="8"/>
      <c r="D125" s="8"/>
      <c r="E125" s="12"/>
      <c r="F125" s="13">
        <f>IF(OR($E125="",$D125="Jeune en dérogation (R. 4153-40)"),"",EDATE($E125,60)-1)</f>
      </c>
      <c r="G125" s="14">
        <f>IF($A125="","",IF(COUNTIF(Salariés!$H$2:$H$151,$H125)&gt;1,"Doublon : ajoutez un second prénom ou un matricule",IF($D125="Jeune en dérogation (R. 4153-40)","Régime des jeunes : voir R. 4153-40",IF($E125="","Attestation manquante",IF($F125&lt;TODAY(),"Expirée",IF($F125-TODAY()&lt;=90,"À renouveler","Valide"))))))</f>
      </c>
      <c r="H125" s="14">
        <f>IF($A125="","",TRIM($A125)&amp;" "&amp;TRIM($B125))</f>
      </c>
      <c r="I125" s="8"/>
    </row>
    <row r="126" spans="1:9" x14ac:dyDescent="0.25">
      <c r="A126" s="8"/>
      <c r="B126" s="8"/>
      <c r="C126" s="8"/>
      <c r="D126" s="8"/>
      <c r="E126" s="12"/>
      <c r="F126" s="13">
        <f>IF(OR($E126="",$D126="Jeune en dérogation (R. 4153-40)"),"",EDATE($E126,60)-1)</f>
      </c>
      <c r="G126" s="14">
        <f>IF($A126="","",IF(COUNTIF(Salariés!$H$2:$H$151,$H126)&gt;1,"Doublon : ajoutez un second prénom ou un matricule",IF($D126="Jeune en dérogation (R. 4153-40)","Régime des jeunes : voir R. 4153-40",IF($E126="","Attestation manquante",IF($F126&lt;TODAY(),"Expirée",IF($F126-TODAY()&lt;=90,"À renouveler","Valide"))))))</f>
      </c>
      <c r="H126" s="14">
        <f>IF($A126="","",TRIM($A126)&amp;" "&amp;TRIM($B126))</f>
      </c>
      <c r="I126" s="8"/>
    </row>
    <row r="127" spans="1:9" x14ac:dyDescent="0.25">
      <c r="A127" s="8"/>
      <c r="B127" s="8"/>
      <c r="C127" s="8"/>
      <c r="D127" s="8"/>
      <c r="E127" s="12"/>
      <c r="F127" s="13">
        <f>IF(OR($E127="",$D127="Jeune en dérogation (R. 4153-40)"),"",EDATE($E127,60)-1)</f>
      </c>
      <c r="G127" s="14">
        <f>IF($A127="","",IF(COUNTIF(Salariés!$H$2:$H$151,$H127)&gt;1,"Doublon : ajoutez un second prénom ou un matricule",IF($D127="Jeune en dérogation (R. 4153-40)","Régime des jeunes : voir R. 4153-40",IF($E127="","Attestation manquante",IF($F127&lt;TODAY(),"Expirée",IF($F127-TODAY()&lt;=90,"À renouveler","Valide"))))))</f>
      </c>
      <c r="H127" s="14">
        <f>IF($A127="","",TRIM($A127)&amp;" "&amp;TRIM($B127))</f>
      </c>
      <c r="I127" s="8"/>
    </row>
    <row r="128" spans="1:9" x14ac:dyDescent="0.25">
      <c r="A128" s="8"/>
      <c r="B128" s="8"/>
      <c r="C128" s="8"/>
      <c r="D128" s="8"/>
      <c r="E128" s="12"/>
      <c r="F128" s="13">
        <f>IF(OR($E128="",$D128="Jeune en dérogation (R. 4153-40)"),"",EDATE($E128,60)-1)</f>
      </c>
      <c r="G128" s="14">
        <f>IF($A128="","",IF(COUNTIF(Salariés!$H$2:$H$151,$H128)&gt;1,"Doublon : ajoutez un second prénom ou un matricule",IF($D128="Jeune en dérogation (R. 4153-40)","Régime des jeunes : voir R. 4153-40",IF($E128="","Attestation manquante",IF($F128&lt;TODAY(),"Expirée",IF($F128-TODAY()&lt;=90,"À renouveler","Valide"))))))</f>
      </c>
      <c r="H128" s="14">
        <f>IF($A128="","",TRIM($A128)&amp;" "&amp;TRIM($B128))</f>
      </c>
      <c r="I128" s="8"/>
    </row>
    <row r="129" spans="1:9" x14ac:dyDescent="0.25">
      <c r="A129" s="8"/>
      <c r="B129" s="8"/>
      <c r="C129" s="8"/>
      <c r="D129" s="8"/>
      <c r="E129" s="12"/>
      <c r="F129" s="13">
        <f>IF(OR($E129="",$D129="Jeune en dérogation (R. 4153-40)"),"",EDATE($E129,60)-1)</f>
      </c>
      <c r="G129" s="14">
        <f>IF($A129="","",IF(COUNTIF(Salariés!$H$2:$H$151,$H129)&gt;1,"Doublon : ajoutez un second prénom ou un matricule",IF($D129="Jeune en dérogation (R. 4153-40)","Régime des jeunes : voir R. 4153-40",IF($E129="","Attestation manquante",IF($F129&lt;TODAY(),"Expirée",IF($F129-TODAY()&lt;=90,"À renouveler","Valide"))))))</f>
      </c>
      <c r="H129" s="14">
        <f>IF($A129="","",TRIM($A129)&amp;" "&amp;TRIM($B129))</f>
      </c>
      <c r="I129" s="8"/>
    </row>
    <row r="130" spans="1:9" x14ac:dyDescent="0.25">
      <c r="A130" s="8"/>
      <c r="B130" s="8"/>
      <c r="C130" s="8"/>
      <c r="D130" s="8"/>
      <c r="E130" s="12"/>
      <c r="F130" s="13">
        <f>IF(OR($E130="",$D130="Jeune en dérogation (R. 4153-40)"),"",EDATE($E130,60)-1)</f>
      </c>
      <c r="G130" s="14">
        <f>IF($A130="","",IF(COUNTIF(Salariés!$H$2:$H$151,$H130)&gt;1,"Doublon : ajoutez un second prénom ou un matricule",IF($D130="Jeune en dérogation (R. 4153-40)","Régime des jeunes : voir R. 4153-40",IF($E130="","Attestation manquante",IF($F130&lt;TODAY(),"Expirée",IF($F130-TODAY()&lt;=90,"À renouveler","Valide"))))))</f>
      </c>
      <c r="H130" s="14">
        <f>IF($A130="","",TRIM($A130)&amp;" "&amp;TRIM($B130))</f>
      </c>
      <c r="I130" s="8"/>
    </row>
    <row r="131" spans="1:9" x14ac:dyDescent="0.25">
      <c r="A131" s="8"/>
      <c r="B131" s="8"/>
      <c r="C131" s="8"/>
      <c r="D131" s="8"/>
      <c r="E131" s="12"/>
      <c r="F131" s="13">
        <f>IF(OR($E131="",$D131="Jeune en dérogation (R. 4153-40)"),"",EDATE($E131,60)-1)</f>
      </c>
      <c r="G131" s="14">
        <f>IF($A131="","",IF(COUNTIF(Salariés!$H$2:$H$151,$H131)&gt;1,"Doublon : ajoutez un second prénom ou un matricule",IF($D131="Jeune en dérogation (R. 4153-40)","Régime des jeunes : voir R. 4153-40",IF($E131="","Attestation manquante",IF($F131&lt;TODAY(),"Expirée",IF($F131-TODAY()&lt;=90,"À renouveler","Valide"))))))</f>
      </c>
      <c r="H131" s="14">
        <f>IF($A131="","",TRIM($A131)&amp;" "&amp;TRIM($B131))</f>
      </c>
      <c r="I131" s="8"/>
    </row>
    <row r="132" spans="1:9" x14ac:dyDescent="0.25">
      <c r="A132" s="8"/>
      <c r="B132" s="8"/>
      <c r="C132" s="8"/>
      <c r="D132" s="8"/>
      <c r="E132" s="12"/>
      <c r="F132" s="13">
        <f>IF(OR($E132="",$D132="Jeune en dérogation (R. 4153-40)"),"",EDATE($E132,60)-1)</f>
      </c>
      <c r="G132" s="14">
        <f>IF($A132="","",IF(COUNTIF(Salariés!$H$2:$H$151,$H132)&gt;1,"Doublon : ajoutez un second prénom ou un matricule",IF($D132="Jeune en dérogation (R. 4153-40)","Régime des jeunes : voir R. 4153-40",IF($E132="","Attestation manquante",IF($F132&lt;TODAY(),"Expirée",IF($F132-TODAY()&lt;=90,"À renouveler","Valide"))))))</f>
      </c>
      <c r="H132" s="14">
        <f>IF($A132="","",TRIM($A132)&amp;" "&amp;TRIM($B132))</f>
      </c>
      <c r="I132" s="8"/>
    </row>
    <row r="133" spans="1:9" x14ac:dyDescent="0.25">
      <c r="A133" s="8"/>
      <c r="B133" s="8"/>
      <c r="C133" s="8"/>
      <c r="D133" s="8"/>
      <c r="E133" s="12"/>
      <c r="F133" s="13">
        <f>IF(OR($E133="",$D133="Jeune en dérogation (R. 4153-40)"),"",EDATE($E133,60)-1)</f>
      </c>
      <c r="G133" s="14">
        <f>IF($A133="","",IF(COUNTIF(Salariés!$H$2:$H$151,$H133)&gt;1,"Doublon : ajoutez un second prénom ou un matricule",IF($D133="Jeune en dérogation (R. 4153-40)","Régime des jeunes : voir R. 4153-40",IF($E133="","Attestation manquante",IF($F133&lt;TODAY(),"Expirée",IF($F133-TODAY()&lt;=90,"À renouveler","Valide"))))))</f>
      </c>
      <c r="H133" s="14">
        <f>IF($A133="","",TRIM($A133)&amp;" "&amp;TRIM($B133))</f>
      </c>
      <c r="I133" s="8"/>
    </row>
    <row r="134" spans="1:9" x14ac:dyDescent="0.25">
      <c r="A134" s="8"/>
      <c r="B134" s="8"/>
      <c r="C134" s="8"/>
      <c r="D134" s="8"/>
      <c r="E134" s="12"/>
      <c r="F134" s="13">
        <f>IF(OR($E134="",$D134="Jeune en dérogation (R. 4153-40)"),"",EDATE($E134,60)-1)</f>
      </c>
      <c r="G134" s="14">
        <f>IF($A134="","",IF(COUNTIF(Salariés!$H$2:$H$151,$H134)&gt;1,"Doublon : ajoutez un second prénom ou un matricule",IF($D134="Jeune en dérogation (R. 4153-40)","Régime des jeunes : voir R. 4153-40",IF($E134="","Attestation manquante",IF($F134&lt;TODAY(),"Expirée",IF($F134-TODAY()&lt;=90,"À renouveler","Valide"))))))</f>
      </c>
      <c r="H134" s="14">
        <f>IF($A134="","",TRIM($A134)&amp;" "&amp;TRIM($B134))</f>
      </c>
      <c r="I134" s="8"/>
    </row>
    <row r="135" spans="1:9" x14ac:dyDescent="0.25">
      <c r="A135" s="8"/>
      <c r="B135" s="8"/>
      <c r="C135" s="8"/>
      <c r="D135" s="8"/>
      <c r="E135" s="12"/>
      <c r="F135" s="13">
        <f>IF(OR($E135="",$D135="Jeune en dérogation (R. 4153-40)"),"",EDATE($E135,60)-1)</f>
      </c>
      <c r="G135" s="14">
        <f>IF($A135="","",IF(COUNTIF(Salariés!$H$2:$H$151,$H135)&gt;1,"Doublon : ajoutez un second prénom ou un matricule",IF($D135="Jeune en dérogation (R. 4153-40)","Régime des jeunes : voir R. 4153-40",IF($E135="","Attestation manquante",IF($F135&lt;TODAY(),"Expirée",IF($F135-TODAY()&lt;=90,"À renouveler","Valide"))))))</f>
      </c>
      <c r="H135" s="14">
        <f>IF($A135="","",TRIM($A135)&amp;" "&amp;TRIM($B135))</f>
      </c>
      <c r="I135" s="8"/>
    </row>
    <row r="136" spans="1:9" x14ac:dyDescent="0.25">
      <c r="A136" s="8"/>
      <c r="B136" s="8"/>
      <c r="C136" s="8"/>
      <c r="D136" s="8"/>
      <c r="E136" s="12"/>
      <c r="F136" s="13">
        <f>IF(OR($E136="",$D136="Jeune en dérogation (R. 4153-40)"),"",EDATE($E136,60)-1)</f>
      </c>
      <c r="G136" s="14">
        <f>IF($A136="","",IF(COUNTIF(Salariés!$H$2:$H$151,$H136)&gt;1,"Doublon : ajoutez un second prénom ou un matricule",IF($D136="Jeune en dérogation (R. 4153-40)","Régime des jeunes : voir R. 4153-40",IF($E136="","Attestation manquante",IF($F136&lt;TODAY(),"Expirée",IF($F136-TODAY()&lt;=90,"À renouveler","Valide"))))))</f>
      </c>
      <c r="H136" s="14">
        <f>IF($A136="","",TRIM($A136)&amp;" "&amp;TRIM($B136))</f>
      </c>
      <c r="I136" s="8"/>
    </row>
    <row r="137" spans="1:9" x14ac:dyDescent="0.25">
      <c r="A137" s="8"/>
      <c r="B137" s="8"/>
      <c r="C137" s="8"/>
      <c r="D137" s="8"/>
      <c r="E137" s="12"/>
      <c r="F137" s="13">
        <f>IF(OR($E137="",$D137="Jeune en dérogation (R. 4153-40)"),"",EDATE($E137,60)-1)</f>
      </c>
      <c r="G137" s="14">
        <f>IF($A137="","",IF(COUNTIF(Salariés!$H$2:$H$151,$H137)&gt;1,"Doublon : ajoutez un second prénom ou un matricule",IF($D137="Jeune en dérogation (R. 4153-40)","Régime des jeunes : voir R. 4153-40",IF($E137="","Attestation manquante",IF($F137&lt;TODAY(),"Expirée",IF($F137-TODAY()&lt;=90,"À renouveler","Valide"))))))</f>
      </c>
      <c r="H137" s="14">
        <f>IF($A137="","",TRIM($A137)&amp;" "&amp;TRIM($B137))</f>
      </c>
      <c r="I137" s="8"/>
    </row>
    <row r="138" spans="1:9" x14ac:dyDescent="0.25">
      <c r="A138" s="8"/>
      <c r="B138" s="8"/>
      <c r="C138" s="8"/>
      <c r="D138" s="8"/>
      <c r="E138" s="12"/>
      <c r="F138" s="13">
        <f>IF(OR($E138="",$D138="Jeune en dérogation (R. 4153-40)"),"",EDATE($E138,60)-1)</f>
      </c>
      <c r="G138" s="14">
        <f>IF($A138="","",IF(COUNTIF(Salariés!$H$2:$H$151,$H138)&gt;1,"Doublon : ajoutez un second prénom ou un matricule",IF($D138="Jeune en dérogation (R. 4153-40)","Régime des jeunes : voir R. 4153-40",IF($E138="","Attestation manquante",IF($F138&lt;TODAY(),"Expirée",IF($F138-TODAY()&lt;=90,"À renouveler","Valide"))))))</f>
      </c>
      <c r="H138" s="14">
        <f>IF($A138="","",TRIM($A138)&amp;" "&amp;TRIM($B138))</f>
      </c>
      <c r="I138" s="8"/>
    </row>
    <row r="139" spans="1:9" x14ac:dyDescent="0.25">
      <c r="A139" s="8"/>
      <c r="B139" s="8"/>
      <c r="C139" s="8"/>
      <c r="D139" s="8"/>
      <c r="E139" s="12"/>
      <c r="F139" s="13">
        <f>IF(OR($E139="",$D139="Jeune en dérogation (R. 4153-40)"),"",EDATE($E139,60)-1)</f>
      </c>
      <c r="G139" s="14">
        <f>IF($A139="","",IF(COUNTIF(Salariés!$H$2:$H$151,$H139)&gt;1,"Doublon : ajoutez un second prénom ou un matricule",IF($D139="Jeune en dérogation (R. 4153-40)","Régime des jeunes : voir R. 4153-40",IF($E139="","Attestation manquante",IF($F139&lt;TODAY(),"Expirée",IF($F139-TODAY()&lt;=90,"À renouveler","Valide"))))))</f>
      </c>
      <c r="H139" s="14">
        <f>IF($A139="","",TRIM($A139)&amp;" "&amp;TRIM($B139))</f>
      </c>
      <c r="I139" s="8"/>
    </row>
    <row r="140" spans="1:9" x14ac:dyDescent="0.25">
      <c r="A140" s="8"/>
      <c r="B140" s="8"/>
      <c r="C140" s="8"/>
      <c r="D140" s="8"/>
      <c r="E140" s="12"/>
      <c r="F140" s="13">
        <f>IF(OR($E140="",$D140="Jeune en dérogation (R. 4153-40)"),"",EDATE($E140,60)-1)</f>
      </c>
      <c r="G140" s="14">
        <f>IF($A140="","",IF(COUNTIF(Salariés!$H$2:$H$151,$H140)&gt;1,"Doublon : ajoutez un second prénom ou un matricule",IF($D140="Jeune en dérogation (R. 4153-40)","Régime des jeunes : voir R. 4153-40",IF($E140="","Attestation manquante",IF($F140&lt;TODAY(),"Expirée",IF($F140-TODAY()&lt;=90,"À renouveler","Valide"))))))</f>
      </c>
      <c r="H140" s="14">
        <f>IF($A140="","",TRIM($A140)&amp;" "&amp;TRIM($B140))</f>
      </c>
      <c r="I140" s="8"/>
    </row>
    <row r="141" spans="1:9" x14ac:dyDescent="0.25">
      <c r="A141" s="8"/>
      <c r="B141" s="8"/>
      <c r="C141" s="8"/>
      <c r="D141" s="8"/>
      <c r="E141" s="12"/>
      <c r="F141" s="13">
        <f>IF(OR($E141="",$D141="Jeune en dérogation (R. 4153-40)"),"",EDATE($E141,60)-1)</f>
      </c>
      <c r="G141" s="14">
        <f>IF($A141="","",IF(COUNTIF(Salariés!$H$2:$H$151,$H141)&gt;1,"Doublon : ajoutez un second prénom ou un matricule",IF($D141="Jeune en dérogation (R. 4153-40)","Régime des jeunes : voir R. 4153-40",IF($E141="","Attestation manquante",IF($F141&lt;TODAY(),"Expirée",IF($F141-TODAY()&lt;=90,"À renouveler","Valide"))))))</f>
      </c>
      <c r="H141" s="14">
        <f>IF($A141="","",TRIM($A141)&amp;" "&amp;TRIM($B141))</f>
      </c>
      <c r="I141" s="8"/>
    </row>
    <row r="142" spans="1:9" x14ac:dyDescent="0.25">
      <c r="A142" s="8"/>
      <c r="B142" s="8"/>
      <c r="C142" s="8"/>
      <c r="D142" s="8"/>
      <c r="E142" s="12"/>
      <c r="F142" s="13">
        <f>IF(OR($E142="",$D142="Jeune en dérogation (R. 4153-40)"),"",EDATE($E142,60)-1)</f>
      </c>
      <c r="G142" s="14">
        <f>IF($A142="","",IF(COUNTIF(Salariés!$H$2:$H$151,$H142)&gt;1,"Doublon : ajoutez un second prénom ou un matricule",IF($D142="Jeune en dérogation (R. 4153-40)","Régime des jeunes : voir R. 4153-40",IF($E142="","Attestation manquante",IF($F142&lt;TODAY(),"Expirée",IF($F142-TODAY()&lt;=90,"À renouveler","Valide"))))))</f>
      </c>
      <c r="H142" s="14">
        <f>IF($A142="","",TRIM($A142)&amp;" "&amp;TRIM($B142))</f>
      </c>
      <c r="I142" s="8"/>
    </row>
    <row r="143" spans="1:9" x14ac:dyDescent="0.25">
      <c r="A143" s="8"/>
      <c r="B143" s="8"/>
      <c r="C143" s="8"/>
      <c r="D143" s="8"/>
      <c r="E143" s="12"/>
      <c r="F143" s="13">
        <f>IF(OR($E143="",$D143="Jeune en dérogation (R. 4153-40)"),"",EDATE($E143,60)-1)</f>
      </c>
      <c r="G143" s="14">
        <f>IF($A143="","",IF(COUNTIF(Salariés!$H$2:$H$151,$H143)&gt;1,"Doublon : ajoutez un second prénom ou un matricule",IF($D143="Jeune en dérogation (R. 4153-40)","Régime des jeunes : voir R. 4153-40",IF($E143="","Attestation manquante",IF($F143&lt;TODAY(),"Expirée",IF($F143-TODAY()&lt;=90,"À renouveler","Valide"))))))</f>
      </c>
      <c r="H143" s="14">
        <f>IF($A143="","",TRIM($A143)&amp;" "&amp;TRIM($B143))</f>
      </c>
      <c r="I143" s="8"/>
    </row>
    <row r="144" spans="1:9" x14ac:dyDescent="0.25">
      <c r="A144" s="8"/>
      <c r="B144" s="8"/>
      <c r="C144" s="8"/>
      <c r="D144" s="8"/>
      <c r="E144" s="12"/>
      <c r="F144" s="13">
        <f>IF(OR($E144="",$D144="Jeune en dérogation (R. 4153-40)"),"",EDATE($E144,60)-1)</f>
      </c>
      <c r="G144" s="14">
        <f>IF($A144="","",IF(COUNTIF(Salariés!$H$2:$H$151,$H144)&gt;1,"Doublon : ajoutez un second prénom ou un matricule",IF($D144="Jeune en dérogation (R. 4153-40)","Régime des jeunes : voir R. 4153-40",IF($E144="","Attestation manquante",IF($F144&lt;TODAY(),"Expirée",IF($F144-TODAY()&lt;=90,"À renouveler","Valide"))))))</f>
      </c>
      <c r="H144" s="14">
        <f>IF($A144="","",TRIM($A144)&amp;" "&amp;TRIM($B144))</f>
      </c>
      <c r="I144" s="8"/>
    </row>
    <row r="145" spans="1:9" x14ac:dyDescent="0.25">
      <c r="A145" s="8"/>
      <c r="B145" s="8"/>
      <c r="C145" s="8"/>
      <c r="D145" s="8"/>
      <c r="E145" s="12"/>
      <c r="F145" s="13">
        <f>IF(OR($E145="",$D145="Jeune en dérogation (R. 4153-40)"),"",EDATE($E145,60)-1)</f>
      </c>
      <c r="G145" s="14">
        <f>IF($A145="","",IF(COUNTIF(Salariés!$H$2:$H$151,$H145)&gt;1,"Doublon : ajoutez un second prénom ou un matricule",IF($D145="Jeune en dérogation (R. 4153-40)","Régime des jeunes : voir R. 4153-40",IF($E145="","Attestation manquante",IF($F145&lt;TODAY(),"Expirée",IF($F145-TODAY()&lt;=90,"À renouveler","Valide"))))))</f>
      </c>
      <c r="H145" s="14">
        <f>IF($A145="","",TRIM($A145)&amp;" "&amp;TRIM($B145))</f>
      </c>
      <c r="I145" s="8"/>
    </row>
    <row r="146" spans="1:9" x14ac:dyDescent="0.25">
      <c r="A146" s="8"/>
      <c r="B146" s="8"/>
      <c r="C146" s="8"/>
      <c r="D146" s="8"/>
      <c r="E146" s="12"/>
      <c r="F146" s="13">
        <f>IF(OR($E146="",$D146="Jeune en dérogation (R. 4153-40)"),"",EDATE($E146,60)-1)</f>
      </c>
      <c r="G146" s="14">
        <f>IF($A146="","",IF(COUNTIF(Salariés!$H$2:$H$151,$H146)&gt;1,"Doublon : ajoutez un second prénom ou un matricule",IF($D146="Jeune en dérogation (R. 4153-40)","Régime des jeunes : voir R. 4153-40",IF($E146="","Attestation manquante",IF($F146&lt;TODAY(),"Expirée",IF($F146-TODAY()&lt;=90,"À renouveler","Valide"))))))</f>
      </c>
      <c r="H146" s="14">
        <f>IF($A146="","",TRIM($A146)&amp;" "&amp;TRIM($B146))</f>
      </c>
      <c r="I146" s="8"/>
    </row>
    <row r="147" spans="1:9" x14ac:dyDescent="0.25">
      <c r="A147" s="8"/>
      <c r="B147" s="8"/>
      <c r="C147" s="8"/>
      <c r="D147" s="8"/>
      <c r="E147" s="12"/>
      <c r="F147" s="13">
        <f>IF(OR($E147="",$D147="Jeune en dérogation (R. 4153-40)"),"",EDATE($E147,60)-1)</f>
      </c>
      <c r="G147" s="14">
        <f>IF($A147="","",IF(COUNTIF(Salariés!$H$2:$H$151,$H147)&gt;1,"Doublon : ajoutez un second prénom ou un matricule",IF($D147="Jeune en dérogation (R. 4153-40)","Régime des jeunes : voir R. 4153-40",IF($E147="","Attestation manquante",IF($F147&lt;TODAY(),"Expirée",IF($F147-TODAY()&lt;=90,"À renouveler","Valide"))))))</f>
      </c>
      <c r="H147" s="14">
        <f>IF($A147="","",TRIM($A147)&amp;" "&amp;TRIM($B147))</f>
      </c>
      <c r="I147" s="8"/>
    </row>
    <row r="148" spans="1:9" x14ac:dyDescent="0.25">
      <c r="A148" s="8"/>
      <c r="B148" s="8"/>
      <c r="C148" s="8"/>
      <c r="D148" s="8"/>
      <c r="E148" s="12"/>
      <c r="F148" s="13">
        <f>IF(OR($E148="",$D148="Jeune en dérogation (R. 4153-40)"),"",EDATE($E148,60)-1)</f>
      </c>
      <c r="G148" s="14">
        <f>IF($A148="","",IF(COUNTIF(Salariés!$H$2:$H$151,$H148)&gt;1,"Doublon : ajoutez un second prénom ou un matricule",IF($D148="Jeune en dérogation (R. 4153-40)","Régime des jeunes : voir R. 4153-40",IF($E148="","Attestation manquante",IF($F148&lt;TODAY(),"Expirée",IF($F148-TODAY()&lt;=90,"À renouveler","Valide"))))))</f>
      </c>
      <c r="H148" s="14">
        <f>IF($A148="","",TRIM($A148)&amp;" "&amp;TRIM($B148))</f>
      </c>
      <c r="I148" s="8"/>
    </row>
    <row r="149" spans="1:9" x14ac:dyDescent="0.25">
      <c r="A149" s="8"/>
      <c r="B149" s="8"/>
      <c r="C149" s="8"/>
      <c r="D149" s="8"/>
      <c r="E149" s="12"/>
      <c r="F149" s="13">
        <f>IF(OR($E149="",$D149="Jeune en dérogation (R. 4153-40)"),"",EDATE($E149,60)-1)</f>
      </c>
      <c r="G149" s="14">
        <f>IF($A149="","",IF(COUNTIF(Salariés!$H$2:$H$151,$H149)&gt;1,"Doublon : ajoutez un second prénom ou un matricule",IF($D149="Jeune en dérogation (R. 4153-40)","Régime des jeunes : voir R. 4153-40",IF($E149="","Attestation manquante",IF($F149&lt;TODAY(),"Expirée",IF($F149-TODAY()&lt;=90,"À renouveler","Valide"))))))</f>
      </c>
      <c r="H149" s="14">
        <f>IF($A149="","",TRIM($A149)&amp;" "&amp;TRIM($B149))</f>
      </c>
      <c r="I149" s="8"/>
    </row>
    <row r="150" spans="1:9" x14ac:dyDescent="0.25">
      <c r="A150" s="8"/>
      <c r="B150" s="8"/>
      <c r="C150" s="8"/>
      <c r="D150" s="8"/>
      <c r="E150" s="12"/>
      <c r="F150" s="13">
        <f>IF(OR($E150="",$D150="Jeune en dérogation (R. 4153-40)"),"",EDATE($E150,60)-1)</f>
      </c>
      <c r="G150" s="14">
        <f>IF($A150="","",IF(COUNTIF(Salariés!$H$2:$H$151,$H150)&gt;1,"Doublon : ajoutez un second prénom ou un matricule",IF($D150="Jeune en dérogation (R. 4153-40)","Régime des jeunes : voir R. 4153-40",IF($E150="","Attestation manquante",IF($F150&lt;TODAY(),"Expirée",IF($F150-TODAY()&lt;=90,"À renouveler","Valide"))))))</f>
      </c>
      <c r="H150" s="14">
        <f>IF($A150="","",TRIM($A150)&amp;" "&amp;TRIM($B150))</f>
      </c>
      <c r="I150" s="8"/>
    </row>
    <row r="151" spans="1:9" x14ac:dyDescent="0.25">
      <c r="A151" s="8"/>
      <c r="B151" s="8"/>
      <c r="C151" s="8"/>
      <c r="D151" s="8"/>
      <c r="E151" s="12"/>
      <c r="F151" s="13">
        <f>IF(OR($E151="",$D151="Jeune en dérogation (R. 4153-40)"),"",EDATE($E151,60)-1)</f>
      </c>
      <c r="G151" s="14">
        <f>IF($A151="","",IF(COUNTIF(Salariés!$H$2:$H$151,$H151)&gt;1,"Doublon : ajoutez un second prénom ou un matricule",IF($D151="Jeune en dérogation (R. 4153-40)","Régime des jeunes : voir R. 4153-40",IF($E151="","Attestation manquante",IF($F151&lt;TODAY(),"Expirée",IF($F151-TODAY()&lt;=90,"À renouveler","Valide"))))))</f>
      </c>
      <c r="H151" s="14">
        <f>IF($A151="","",TRIM($A151)&amp;" "&amp;TRIM($B151))</f>
      </c>
      <c r="I151" s="8"/>
    </row>
  </sheetData>
  <sheetProtection sheet="1" formatColumns="0" formatRows="0" autoFilter="0"/>
  <autoFilter ref="A1:I1"/>
  <conditionalFormatting sqref="G2:G151">
    <cfRule type="expression" dxfId="0" priority="1">
      <formula>OR($G2="Expirée",$G2="Attestation manquante",LEFT($G2,7)="Doublon")</formula>
    </cfRule>
    <cfRule type="expression" dxfId="1" priority="2">
      <formula>$G2="À renouveler"</formula>
    </cfRule>
    <cfRule type="expression" dxfId="2" priority="3">
      <formula>$G2="Valide"</formula>
    </cfRule>
  </conditionalFormatting>
  <dataValidations count="2">
    <dataValidation type="list" allowBlank="1" sqref="D2:D151">
      <formula1>"Salarié,Intérimaire,Jeune en dérogation (R. 4153-40)"</formula1>
    </dataValidation>
    <dataValidation type="custom" allowBlank="1" showErrorMessage="1" errorStyle="stop" errorTitle="Date attendue" error="Saisissez une date au format jj/mm/aaaa." sqref="E2:E151">
      <formula1>ISNUMBER(E2)</formula1>
    </dataValidation>
  </dataValidations>
  <pageSetup paperSize="9" orientation="landscape" fitToWidth="1" fitToHeight="0"/>
  <headerFooter>
    <oddFooter>&amp;LAutorisations de conduite - modèle Roméo Labs, romeolabs.app (CC BY 4.0)&amp;CPage &amp;P / &amp;N&amp;RSuivi terrain : tryromeo.com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CA3AF"/>
  </sheetPr>
  <dimension ref="A1:I12"/>
  <sheetViews>
    <sheetView workbookViewId="0">
      <pane ySplit="1" topLeftCell="A2" activePane="bottomLeft" state="frozen"/>
      <selection pane="bottomLeft"/>
    </sheetView>
  </sheetViews>
  <sheetFormatPr defaultRowHeight="15" outlineLevelRow="0" outlineLevelCol="0" x14ac:dyDescent="55"/>
  <cols>
    <col min="1" max="1" width="52" customWidth="1"/>
    <col min="2" max="2" width="13" customWidth="1"/>
    <col min="3" max="3" width="4" customWidth="1"/>
    <col min="4" max="4" width="10" customWidth="1"/>
    <col min="5" max="5" width="40" customWidth="1"/>
    <col min="6" max="6" width="34" customWidth="1"/>
    <col min="8" max="8" width="4" customWidth="1"/>
    <col min="9" max="9" width="22" customWidth="1"/>
  </cols>
  <sheetData>
    <row r="1" ht="30" customHeight="1" spans="1:9" x14ac:dyDescent="0.25">
      <c r="A1" s="10" t="s">
        <v>50</v>
      </c>
      <c r="B1" s="10" t="s">
        <v>51</v>
      </c>
      <c r="C1" s="10"/>
      <c r="D1" s="10" t="s">
        <v>52</v>
      </c>
      <c r="E1" s="10" t="s">
        <v>53</v>
      </c>
      <c r="F1" s="10" t="s">
        <v>54</v>
      </c>
      <c r="G1" s="10" t="s">
        <v>55</v>
      </c>
      <c r="H1" s="10"/>
      <c r="I1" s="10" t="s">
        <v>56</v>
      </c>
    </row>
    <row r="2" spans="1:9" x14ac:dyDescent="0.25">
      <c r="A2" t="s">
        <v>57</v>
      </c>
      <c r="B2" t="s">
        <v>58</v>
      </c>
      <c r="D2" t="s">
        <v>59</v>
      </c>
      <c r="E2" t="s">
        <v>60</v>
      </c>
      <c r="F2" s="15" t="s">
        <v>61</v>
      </c>
      <c r="G2">
        <v>10</v>
      </c>
      <c r="I2" t="s">
        <v>59</v>
      </c>
    </row>
    <row r="3" spans="1:9" x14ac:dyDescent="0.25">
      <c r="A3" t="s">
        <v>62</v>
      </c>
      <c r="B3" t="s">
        <v>58</v>
      </c>
      <c r="D3" t="s">
        <v>63</v>
      </c>
      <c r="E3" t="s">
        <v>64</v>
      </c>
      <c r="F3" s="15" t="s">
        <v>65</v>
      </c>
      <c r="G3">
        <v>5</v>
      </c>
      <c r="I3" t="s">
        <v>63</v>
      </c>
    </row>
    <row r="4" spans="1:9" x14ac:dyDescent="0.25">
      <c r="A4" t="s">
        <v>66</v>
      </c>
      <c r="B4" t="s">
        <v>58</v>
      </c>
      <c r="D4" t="s">
        <v>67</v>
      </c>
      <c r="E4" t="s">
        <v>68</v>
      </c>
      <c r="F4" s="15" t="s">
        <v>69</v>
      </c>
      <c r="G4">
        <v>5</v>
      </c>
      <c r="I4" t="s">
        <v>67</v>
      </c>
    </row>
    <row r="5" spans="1:9" x14ac:dyDescent="0.25">
      <c r="A5" t="s">
        <v>70</v>
      </c>
      <c r="B5" t="s">
        <v>58</v>
      </c>
      <c r="D5" t="s">
        <v>71</v>
      </c>
      <c r="E5" t="s">
        <v>72</v>
      </c>
      <c r="F5" s="15" t="s">
        <v>69</v>
      </c>
      <c r="G5">
        <v>5</v>
      </c>
      <c r="I5" t="s">
        <v>71</v>
      </c>
    </row>
    <row r="6" spans="1:9" x14ac:dyDescent="0.25">
      <c r="A6" t="s">
        <v>73</v>
      </c>
      <c r="B6" t="s">
        <v>58</v>
      </c>
      <c r="D6" t="s">
        <v>74</v>
      </c>
      <c r="E6" t="s">
        <v>75</v>
      </c>
      <c r="F6" s="15" t="s">
        <v>76</v>
      </c>
      <c r="G6">
        <v>5</v>
      </c>
      <c r="I6" t="s">
        <v>74</v>
      </c>
    </row>
    <row r="7" spans="1:9" x14ac:dyDescent="0.25">
      <c r="A7" t="s">
        <v>77</v>
      </c>
      <c r="B7" t="s">
        <v>58</v>
      </c>
      <c r="D7" t="s">
        <v>78</v>
      </c>
      <c r="E7" t="s">
        <v>79</v>
      </c>
      <c r="F7" s="15" t="s">
        <v>80</v>
      </c>
      <c r="G7">
        <v>5</v>
      </c>
      <c r="I7" t="s">
        <v>78</v>
      </c>
    </row>
    <row r="8" spans="1:9" x14ac:dyDescent="0.25">
      <c r="A8" t="s">
        <v>81</v>
      </c>
      <c r="B8" t="s">
        <v>82</v>
      </c>
      <c r="D8" t="s">
        <v>83</v>
      </c>
      <c r="E8" t="s">
        <v>84</v>
      </c>
      <c r="F8" s="15" t="s">
        <v>85</v>
      </c>
      <c r="G8">
        <v>5</v>
      </c>
      <c r="I8" t="s">
        <v>83</v>
      </c>
    </row>
    <row r="9" spans="1:9" x14ac:dyDescent="0.25">
      <c r="A9" t="s">
        <v>86</v>
      </c>
      <c r="B9" t="s">
        <v>82</v>
      </c>
      <c r="D9" t="s">
        <v>87</v>
      </c>
      <c r="E9" t="s">
        <v>88</v>
      </c>
      <c r="F9" s="15" t="s">
        <v>89</v>
      </c>
      <c r="G9">
        <v>5</v>
      </c>
      <c r="I9" t="s">
        <v>87</v>
      </c>
    </row>
    <row r="10" spans="1:9" x14ac:dyDescent="0.25">
      <c r="A10" t="s">
        <v>90</v>
      </c>
      <c r="B10" t="s">
        <v>91</v>
      </c>
      <c r="I10" t="s">
        <v>92</v>
      </c>
    </row>
    <row r="12" ht="54" customHeight="1" spans="1:7" x14ac:dyDescent="0.25">
      <c r="A12" s="16" t="s">
        <v>93</v>
      </c>
      <c r="B12" s="16"/>
      <c r="C12" s="16"/>
      <c r="D12" s="16"/>
      <c r="E12" s="16"/>
      <c r="F12" s="16"/>
      <c r="G12" s="16"/>
    </row>
  </sheetData>
  <sheetProtection sheet="1" formatColumns="0" formatRows="0" autoFilter="0"/>
  <mergeCells count="1">
    <mergeCell ref="A12:G12"/>
  </mergeCells>
  <pageMargins left="0.7" right="0.7" top="0.75" bottom="0.75" header="0.3" footer="0.3"/>
  <pageSetup orientation="portrait" horizontalDpi="4294967295" verticalDpi="4294967295" scale="100" fitToWidth="1" fitToHeight="1"/>
  <headerFooter>
    <oddFooter>&amp;LAutorisations de conduite - modèle Roméo Labs, romeolabs.app (CC BY 4.0)&amp;CPage &amp;P / &amp;N&amp;RSuivi terrain : tryromeo.com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A34A"/>
    <pageSetUpPr fitToPage="1"/>
  </sheetPr>
  <dimension ref="A1:W301"/>
  <sheetViews>
    <sheetView workbookViewId="0">
      <pane xSplit="2" ySplit="1" topLeftCell="C2" activePane="bottomRight" state="frozen"/>
      <selection pane="bottomRight"/>
    </sheetView>
  </sheetViews>
  <sheetFormatPr defaultRowHeight="15" outlineLevelRow="0" outlineLevelCol="0" x14ac:dyDescent="55"/>
  <cols>
    <col min="1" max="1" width="20" customWidth="1"/>
    <col min="2" max="2" width="28" customWidth="1"/>
    <col min="3" max="3" width="24" customWidth="1"/>
    <col min="4" max="4" width="18" customWidth="1"/>
    <col min="5" max="5" width="15" customWidth="1"/>
    <col min="6" max="6" width="13" customWidth="1"/>
    <col min="8" max="8" width="12" customWidth="1"/>
    <col min="9" max="9" width="20" customWidth="1"/>
    <col min="10" max="10" width="16" customWidth="1"/>
    <col min="11" max="11" width="12" customWidth="1"/>
    <col min="12" max="12" width="14" customWidth="1"/>
    <col min="13" max="13" width="13" customWidth="1"/>
    <col min="14" max="14" width="15" customWidth="1"/>
    <col min="15" max="16" width="13" customWidth="1"/>
    <col min="17" max="17" width="32" customWidth="1"/>
    <col min="18" max="18" width="24" customWidth="1"/>
    <col min="19" max="23" width="6" hidden="1" customWidth="1"/>
  </cols>
  <sheetData>
    <row r="1" ht="58" customHeight="1" spans="1:23" x14ac:dyDescent="0.25">
      <c r="A1" s="10" t="s">
        <v>94</v>
      </c>
      <c r="B1" s="10" t="s">
        <v>95</v>
      </c>
      <c r="C1" s="11" t="s">
        <v>96</v>
      </c>
      <c r="D1" s="11" t="s">
        <v>97</v>
      </c>
      <c r="E1" s="10" t="s">
        <v>98</v>
      </c>
      <c r="F1" s="10" t="s">
        <v>99</v>
      </c>
      <c r="G1" s="11" t="s">
        <v>100</v>
      </c>
      <c r="H1" s="10" t="s">
        <v>101</v>
      </c>
      <c r="I1" s="11" t="s">
        <v>102</v>
      </c>
      <c r="J1" s="11" t="s">
        <v>103</v>
      </c>
      <c r="K1" s="10" t="s">
        <v>104</v>
      </c>
      <c r="L1" s="10" t="s">
        <v>105</v>
      </c>
      <c r="M1" s="10" t="s">
        <v>106</v>
      </c>
      <c r="N1" s="11" t="s">
        <v>107</v>
      </c>
      <c r="O1" s="10" t="s">
        <v>108</v>
      </c>
      <c r="P1" s="10" t="s">
        <v>109</v>
      </c>
      <c r="Q1" s="10" t="s">
        <v>33</v>
      </c>
      <c r="R1" s="11" t="s">
        <v>110</v>
      </c>
      <c r="S1" s="10" t="s">
        <v>111</v>
      </c>
      <c r="T1" s="10" t="s">
        <v>112</v>
      </c>
      <c r="U1" s="10" t="s">
        <v>113</v>
      </c>
      <c r="V1" s="10" t="s">
        <v>114</v>
      </c>
      <c r="W1" s="10" t="s">
        <v>115</v>
      </c>
    </row>
    <row r="2" spans="1:23" x14ac:dyDescent="0.25">
      <c r="A2" s="8" t="s">
        <v>116</v>
      </c>
      <c r="B2" s="8" t="s">
        <v>70</v>
      </c>
      <c r="C2" s="8" t="s">
        <v>117</v>
      </c>
      <c r="D2" s="8" t="s">
        <v>118</v>
      </c>
      <c r="E2" s="8" t="s">
        <v>119</v>
      </c>
      <c r="F2" s="8" t="s">
        <v>83</v>
      </c>
      <c r="G2" s="8" t="s">
        <v>120</v>
      </c>
      <c r="H2" s="12">
        <v>45026</v>
      </c>
      <c r="I2" s="8" t="s">
        <v>121</v>
      </c>
      <c r="J2" s="12"/>
      <c r="K2" s="13">
        <f>IF(AND($H2&lt;&gt;"",AND($E2="CACES®",$F2&lt;&gt;"",$F2&lt;&gt;"Sans objet")),EDATE($H2,12*IFERROR(VLOOKUP($F2,'Référentiel'!$D$2:$G$9,4,FALSE),5))-1,IF($J2="","",$J2))</f>
      </c>
      <c r="L2" s="12">
        <v>45978</v>
      </c>
      <c r="M2" s="12">
        <v>45978</v>
      </c>
      <c r="N2" s="12"/>
      <c r="O2" s="13">
        <f>IF(OR($A2="",$T2&lt;&gt;"Obligatoire"),"",IFERROR(IF(INDEX(Salariés!$F$2:$F$151,MATCH($A2,Salariés!$H$2:$H$151,0))="","",INDEX(Salariés!$F$2:$F$151,MATCH($A2,Salariés!$H$2:$H$151,0))),""))</f>
      </c>
      <c r="P2" s="13">
        <f>IF(NOT(OR($A2&lt;&gt;"",$B2&lt;&gt;"")),"",IF(COUNT($O2,$K2,$N2)=0,"",MIN($O2,$K2,$N2)))</f>
      </c>
      <c r="Q2" s="14">
        <f>IF(NOT(OR($A2&lt;&gt;"",$B2&lt;&gt;"")),"",IF($S2="Jeune en dérogation (R. 4153-40)","À vérifier : régime des jeunes (R. 4153-40)",IF(LEN(IF($A2="","salarié, ",IF(COUNTIF(Salariés!$H$2:$H$151,$A2)&gt;1,"salarié en double, ",""))&amp;IF($B2="","famille, ","")&amp;IF($E2="","type de contrôle, ","")&amp;IF(AND($T2="Obligatoire",$O2="",$S2&lt;&gt;"Jeune en dérogation (R. 4153-40)"),"attestation médicale, ","")&amp;IF($H2="","contrôle des connaissances, ","")&amp;IF($K2="","échéance du contrôle, ","")&amp;IF($L2="","connaissance des lieux, ","")&amp;IF($M2="","date de délivrance, ","")&amp;IF(AND($S2="Intérimaire",$N2=""),"date limite (fin de mission), ",""))&gt;0,"Incomplète : "&amp;LEFT(IF($A2="","salarié, ",IF(COUNTIF(Salariés!$H$2:$H$151,$A2)&gt;1,"salarié en double, ",""))&amp;IF($B2="","famille, ","")&amp;IF($E2="","type de contrôle, ","")&amp;IF(AND($T2="Obligatoire",$O2="",$S2&lt;&gt;"Jeune en dérogation (R. 4153-40)"),"attestation médicale, ","")&amp;IF($H2="","contrôle des connaissances, ","")&amp;IF($K2="","échéance du contrôle, ","")&amp;IF($L2="","connaissance des lieux, ","")&amp;IF($M2="","date de délivrance, ","")&amp;IF(AND($S2="Intérimaire",$N2=""),"date limite (fin de mission), ",""),LEN(IF($A2="","salarié, ",IF(COUNTIF(Salariés!$H$2:$H$151,$A2)&gt;1,"salarié en double, ",""))&amp;IF($B2="","famille, ","")&amp;IF($E2="","type de contrôle, ","")&amp;IF(AND($T2="Obligatoire",$O2="",$S2&lt;&gt;"Jeune en dérogation (R. 4153-40)"),"attestation médicale, ","")&amp;IF($H2="","contrôle des connaissances, ","")&amp;IF($K2="","échéance du contrôle, ","")&amp;IF($L2="","connaissance des lieux, ","")&amp;IF($M2="","date de délivrance, ","")&amp;IF(AND($S2="Intérimaire",$N2=""),"date limite (fin de mission), ",""))-2),IF(LEN(IF(AND($U2&lt;&gt;"",$M2&lt;&gt;"",$U2&gt;$M2),"attestation plus récente, ","")&amp;IF(AND($H2&lt;&gt;"",$M2&lt;&gt;"",$H2&gt;$M2),"contrôle plus récent, ","")&amp;IF(AND($L2&lt;&gt;"",$M2&lt;&gt;"",$L2&gt;$M2),"connaissance des lieux plus récente, ","")&amp;IF(AND($M2&lt;&gt;"",$M2&gt;TODAY()),"délivrance datée dans le futur, ",""))&gt;0,"À redélivrer : "&amp;LEFT(IF(AND($U2&lt;&gt;"",$M2&lt;&gt;"",$U2&gt;$M2),"attestation plus récente, ","")&amp;IF(AND($H2&lt;&gt;"",$M2&lt;&gt;"",$H2&gt;$M2),"contrôle plus récent, ","")&amp;IF(AND($L2&lt;&gt;"",$M2&lt;&gt;"",$L2&gt;$M2),"connaissance des lieux plus récente, ","")&amp;IF(AND($M2&lt;&gt;"",$M2&gt;TODAY()),"délivrance datée dans le futur, ",""),LEN(IF(AND($U2&lt;&gt;"",$M2&lt;&gt;"",$U2&gt;$M2),"attestation plus récente, ","")&amp;IF(AND($H2&lt;&gt;"",$M2&lt;&gt;"",$H2&gt;$M2),"contrôle plus récent, ","")&amp;IF(AND($L2&lt;&gt;"",$M2&lt;&gt;"",$L2&gt;$M2),"connaissance des lieux plus récente, ","")&amp;IF(AND($M2&lt;&gt;"",$M2&gt;TODAY()),"délivrance datée dans le futur, ",""))-2),IF($P2&lt;TODAY(),"Expirée",IF($P2-TODAY()&lt;=60,"À renouveler","Valide"))))))</f>
      </c>
      <c r="R2" s="8"/>
      <c r="S2" s="14">
        <f>IF($A2="","",IFERROR(INDEX(Salariés!$D$2:$D$151,MATCH($A2,Salariés!$H$2:$H$151,0))&amp;"",""))</f>
      </c>
      <c r="T2" s="14">
        <f>IF($B2="","",IFERROR(VLOOKUP($B2,'Référentiel'!$A$2:$B$10,2,FALSE),""))</f>
      </c>
      <c r="U2" s="14">
        <f>IF(OR($A2="",$T2&lt;&gt;"Obligatoire"),"",IFERROR(IF(INDEX(Salariés!$E$2:$E$151,MATCH($A2,Salariés!$H$2:$H$151,0))="","",INDEX(Salariés!$E$2:$E$151,MATCH($A2,Salariés!$H$2:$H$151,0))),""))</f>
      </c>
      <c r="V2" s="14">
        <f>IF(OR($Q2="Valide",$Q2="À renouveler"),$P2+ROW()/100000,"")</f>
      </c>
      <c r="W2" s="14">
        <f>IF(AND($A2&lt;&gt;"",$A2='Autorisation à imprimer'!$D$1,OR($Q2="Valide",$Q2="À renouveler")),ROW(),"")</f>
      </c>
    </row>
    <row r="3" spans="1:23" x14ac:dyDescent="0.25">
      <c r="A3" s="8" t="s">
        <v>116</v>
      </c>
      <c r="B3" s="8" t="s">
        <v>73</v>
      </c>
      <c r="C3" s="8" t="s">
        <v>122</v>
      </c>
      <c r="D3" s="8" t="s">
        <v>118</v>
      </c>
      <c r="E3" s="8" t="s">
        <v>119</v>
      </c>
      <c r="F3" s="8" t="s">
        <v>74</v>
      </c>
      <c r="G3" s="8" t="s">
        <v>123</v>
      </c>
      <c r="H3" s="12">
        <v>44348</v>
      </c>
      <c r="I3" s="8" t="s">
        <v>121</v>
      </c>
      <c r="J3" s="12"/>
      <c r="K3" s="13">
        <f>IF(AND($H3&lt;&gt;"",AND($E3="CACES®",$F3&lt;&gt;"",$F3&lt;&gt;"Sans objet")),EDATE($H3,12*IFERROR(VLOOKUP($F3,'Référentiel'!$D$2:$G$9,4,FALSE),5))-1,IF($J3="","",$J3))</f>
      </c>
      <c r="L3" s="12">
        <v>45978</v>
      </c>
      <c r="M3" s="12">
        <v>45978</v>
      </c>
      <c r="N3" s="12"/>
      <c r="O3" s="13">
        <f>IF(OR($A3="",$T3&lt;&gt;"Obligatoire"),"",IFERROR(IF(INDEX(Salariés!$F$2:$F$151,MATCH($A3,Salariés!$H$2:$H$151,0))="","",INDEX(Salariés!$F$2:$F$151,MATCH($A3,Salariés!$H$2:$H$151,0))),""))</f>
      </c>
      <c r="P3" s="13">
        <f>IF(NOT(OR($A3&lt;&gt;"",$B3&lt;&gt;"")),"",IF(COUNT($O3,$K3,$N3)=0,"",MIN($O3,$K3,$N3)))</f>
      </c>
      <c r="Q3" s="14">
        <f>IF(NOT(OR($A3&lt;&gt;"",$B3&lt;&gt;"")),"",IF($S3="Jeune en dérogation (R. 4153-40)","À vérifier : régime des jeunes (R. 4153-40)",IF(LEN(IF($A3="","salarié, ",IF(COUNTIF(Salariés!$H$2:$H$151,$A3)&gt;1,"salarié en double, ",""))&amp;IF($B3="","famille, ","")&amp;IF($E3="","type de contrôle, ","")&amp;IF(AND($T3="Obligatoire",$O3="",$S3&lt;&gt;"Jeune en dérogation (R. 4153-40)"),"attestation médicale, ","")&amp;IF($H3="","contrôle des connaissances, ","")&amp;IF($K3="","échéance du contrôle, ","")&amp;IF($L3="","connaissance des lieux, ","")&amp;IF($M3="","date de délivrance, ","")&amp;IF(AND($S3="Intérimaire",$N3=""),"date limite (fin de mission), ",""))&gt;0,"Incomplète : "&amp;LEFT(IF($A3="","salarié, ",IF(COUNTIF(Salariés!$H$2:$H$151,$A3)&gt;1,"salarié en double, ",""))&amp;IF($B3="","famille, ","")&amp;IF($E3="","type de contrôle, ","")&amp;IF(AND($T3="Obligatoire",$O3="",$S3&lt;&gt;"Jeune en dérogation (R. 4153-40)"),"attestation médicale, ","")&amp;IF($H3="","contrôle des connaissances, ","")&amp;IF($K3="","échéance du contrôle, ","")&amp;IF($L3="","connaissance des lieux, ","")&amp;IF($M3="","date de délivrance, ","")&amp;IF(AND($S3="Intérimaire",$N3=""),"date limite (fin de mission), ",""),LEN(IF($A3="","salarié, ",IF(COUNTIF(Salariés!$H$2:$H$151,$A3)&gt;1,"salarié en double, ",""))&amp;IF($B3="","famille, ","")&amp;IF($E3="","type de contrôle, ","")&amp;IF(AND($T3="Obligatoire",$O3="",$S3&lt;&gt;"Jeune en dérogation (R. 4153-40)"),"attestation médicale, ","")&amp;IF($H3="","contrôle des connaissances, ","")&amp;IF($K3="","échéance du contrôle, ","")&amp;IF($L3="","connaissance des lieux, ","")&amp;IF($M3="","date de délivrance, ","")&amp;IF(AND($S3="Intérimaire",$N3=""),"date limite (fin de mission), ",""))-2),IF(LEN(IF(AND($U3&lt;&gt;"",$M3&lt;&gt;"",$U3&gt;$M3),"attestation plus récente, ","")&amp;IF(AND($H3&lt;&gt;"",$M3&lt;&gt;"",$H3&gt;$M3),"contrôle plus récent, ","")&amp;IF(AND($L3&lt;&gt;"",$M3&lt;&gt;"",$L3&gt;$M3),"connaissance des lieux plus récente, ","")&amp;IF(AND($M3&lt;&gt;"",$M3&gt;TODAY()),"délivrance datée dans le futur, ",""))&gt;0,"À redélivrer : "&amp;LEFT(IF(AND($U3&lt;&gt;"",$M3&lt;&gt;"",$U3&gt;$M3),"attestation plus récente, ","")&amp;IF(AND($H3&lt;&gt;"",$M3&lt;&gt;"",$H3&gt;$M3),"contrôle plus récent, ","")&amp;IF(AND($L3&lt;&gt;"",$M3&lt;&gt;"",$L3&gt;$M3),"connaissance des lieux plus récente, ","")&amp;IF(AND($M3&lt;&gt;"",$M3&gt;TODAY()),"délivrance datée dans le futur, ",""),LEN(IF(AND($U3&lt;&gt;"",$M3&lt;&gt;"",$U3&gt;$M3),"attestation plus récente, ","")&amp;IF(AND($H3&lt;&gt;"",$M3&lt;&gt;"",$H3&gt;$M3),"contrôle plus récent, ","")&amp;IF(AND($L3&lt;&gt;"",$M3&lt;&gt;"",$L3&gt;$M3),"connaissance des lieux plus récente, ","")&amp;IF(AND($M3&lt;&gt;"",$M3&gt;TODAY()),"délivrance datée dans le futur, ",""))-2),IF($P3&lt;TODAY(),"Expirée",IF($P3-TODAY()&lt;=60,"À renouveler","Valide"))))))</f>
      </c>
      <c r="R3" s="8"/>
      <c r="S3" s="14">
        <f>IF($A3="","",IFERROR(INDEX(Salariés!$D$2:$D$151,MATCH($A3,Salariés!$H$2:$H$151,0))&amp;"",""))</f>
      </c>
      <c r="T3" s="14">
        <f>IF($B3="","",IFERROR(VLOOKUP($B3,'Référentiel'!$A$2:$B$10,2,FALSE),""))</f>
      </c>
      <c r="U3" s="14">
        <f>IF(OR($A3="",$T3&lt;&gt;"Obligatoire"),"",IFERROR(IF(INDEX(Salariés!$E$2:$E$151,MATCH($A3,Salariés!$H$2:$H$151,0))="","",INDEX(Salariés!$E$2:$E$151,MATCH($A3,Salariés!$H$2:$H$151,0))),""))</f>
      </c>
      <c r="V3" s="14">
        <f>IF(OR($Q3="Valide",$Q3="À renouveler"),$P3+ROW()/100000,"")</f>
      </c>
      <c r="W3" s="14">
        <f>IF(AND($A3&lt;&gt;"",$A3='Autorisation à imprimer'!$D$1,OR($Q3="Valide",$Q3="À renouveler")),ROW(),"")</f>
      </c>
    </row>
    <row r="4" spans="1:23" x14ac:dyDescent="0.25">
      <c r="A4" s="8" t="s">
        <v>124</v>
      </c>
      <c r="B4" s="8" t="s">
        <v>77</v>
      </c>
      <c r="C4" s="8" t="s">
        <v>125</v>
      </c>
      <c r="D4" s="8" t="s">
        <v>126</v>
      </c>
      <c r="E4" s="8" t="s">
        <v>119</v>
      </c>
      <c r="F4" s="8" t="s">
        <v>59</v>
      </c>
      <c r="G4" s="8" t="s">
        <v>123</v>
      </c>
      <c r="H4" s="12">
        <v>44459</v>
      </c>
      <c r="I4" s="8" t="s">
        <v>121</v>
      </c>
      <c r="J4" s="12"/>
      <c r="K4" s="13">
        <f>IF(AND($H4&lt;&gt;"",AND($E4="CACES®",$F4&lt;&gt;"",$F4&lt;&gt;"Sans objet")),EDATE($H4,12*IFERROR(VLOOKUP($F4,'Référentiel'!$D$2:$G$9,4,FALSE),5))-1,IF($J4="","",$J4))</f>
      </c>
      <c r="L4" s="12">
        <v>45950</v>
      </c>
      <c r="M4" s="12">
        <v>45950</v>
      </c>
      <c r="N4" s="12"/>
      <c r="O4" s="13">
        <f>IF(OR($A4="",$T4&lt;&gt;"Obligatoire"),"",IFERROR(IF(INDEX(Salariés!$F$2:$F$151,MATCH($A4,Salariés!$H$2:$H$151,0))="","",INDEX(Salariés!$F$2:$F$151,MATCH($A4,Salariés!$H$2:$H$151,0))),""))</f>
      </c>
      <c r="P4" s="13">
        <f>IF(NOT(OR($A4&lt;&gt;"",$B4&lt;&gt;"")),"",IF(COUNT($O4,$K4,$N4)=0,"",MIN($O4,$K4,$N4)))</f>
      </c>
      <c r="Q4" s="14">
        <f>IF(NOT(OR($A4&lt;&gt;"",$B4&lt;&gt;"")),"",IF($S4="Jeune en dérogation (R. 4153-40)","À vérifier : régime des jeunes (R. 4153-40)",IF(LEN(IF($A4="","salarié, ",IF(COUNTIF(Salariés!$H$2:$H$151,$A4)&gt;1,"salarié en double, ",""))&amp;IF($B4="","famille, ","")&amp;IF($E4="","type de contrôle, ","")&amp;IF(AND($T4="Obligatoire",$O4="",$S4&lt;&gt;"Jeune en dérogation (R. 4153-40)"),"attestation médicale, ","")&amp;IF($H4="","contrôle des connaissances, ","")&amp;IF($K4="","échéance du contrôle, ","")&amp;IF($L4="","connaissance des lieux, ","")&amp;IF($M4="","date de délivrance, ","")&amp;IF(AND($S4="Intérimaire",$N4=""),"date limite (fin de mission), ",""))&gt;0,"Incomplète : "&amp;LEFT(IF($A4="","salarié, ",IF(COUNTIF(Salariés!$H$2:$H$151,$A4)&gt;1,"salarié en double, ",""))&amp;IF($B4="","famille, ","")&amp;IF($E4="","type de contrôle, ","")&amp;IF(AND($T4="Obligatoire",$O4="",$S4&lt;&gt;"Jeune en dérogation (R. 4153-40)"),"attestation médicale, ","")&amp;IF($H4="","contrôle des connaissances, ","")&amp;IF($K4="","échéance du contrôle, ","")&amp;IF($L4="","connaissance des lieux, ","")&amp;IF($M4="","date de délivrance, ","")&amp;IF(AND($S4="Intérimaire",$N4=""),"date limite (fin de mission), ",""),LEN(IF($A4="","salarié, ",IF(COUNTIF(Salariés!$H$2:$H$151,$A4)&gt;1,"salarié en double, ",""))&amp;IF($B4="","famille, ","")&amp;IF($E4="","type de contrôle, ","")&amp;IF(AND($T4="Obligatoire",$O4="",$S4&lt;&gt;"Jeune en dérogation (R. 4153-40)"),"attestation médicale, ","")&amp;IF($H4="","contrôle des connaissances, ","")&amp;IF($K4="","échéance du contrôle, ","")&amp;IF($L4="","connaissance des lieux, ","")&amp;IF($M4="","date de délivrance, ","")&amp;IF(AND($S4="Intérimaire",$N4=""),"date limite (fin de mission), ",""))-2),IF(LEN(IF(AND($U4&lt;&gt;"",$M4&lt;&gt;"",$U4&gt;$M4),"attestation plus récente, ","")&amp;IF(AND($H4&lt;&gt;"",$M4&lt;&gt;"",$H4&gt;$M4),"contrôle plus récent, ","")&amp;IF(AND($L4&lt;&gt;"",$M4&lt;&gt;"",$L4&gt;$M4),"connaissance des lieux plus récente, ","")&amp;IF(AND($M4&lt;&gt;"",$M4&gt;TODAY()),"délivrance datée dans le futur, ",""))&gt;0,"À redélivrer : "&amp;LEFT(IF(AND($U4&lt;&gt;"",$M4&lt;&gt;"",$U4&gt;$M4),"attestation plus récente, ","")&amp;IF(AND($H4&lt;&gt;"",$M4&lt;&gt;"",$H4&gt;$M4),"contrôle plus récent, ","")&amp;IF(AND($L4&lt;&gt;"",$M4&lt;&gt;"",$L4&gt;$M4),"connaissance des lieux plus récente, ","")&amp;IF(AND($M4&lt;&gt;"",$M4&gt;TODAY()),"délivrance datée dans le futur, ",""),LEN(IF(AND($U4&lt;&gt;"",$M4&lt;&gt;"",$U4&gt;$M4),"attestation plus récente, ","")&amp;IF(AND($H4&lt;&gt;"",$M4&lt;&gt;"",$H4&gt;$M4),"contrôle plus récent, ","")&amp;IF(AND($L4&lt;&gt;"",$M4&lt;&gt;"",$L4&gt;$M4),"connaissance des lieux plus récente, ","")&amp;IF(AND($M4&lt;&gt;"",$M4&gt;TODAY()),"délivrance datée dans le futur, ",""))-2),IF($P4&lt;TODAY(),"Expirée",IF($P4-TODAY()&lt;=60,"À renouveler","Valide"))))))</f>
      </c>
      <c r="R4" s="8"/>
      <c r="S4" s="14">
        <f>IF($A4="","",IFERROR(INDEX(Salariés!$D$2:$D$151,MATCH($A4,Salariés!$H$2:$H$151,0))&amp;"",""))</f>
      </c>
      <c r="T4" s="14">
        <f>IF($B4="","",IFERROR(VLOOKUP($B4,'Référentiel'!$A$2:$B$10,2,FALSE),""))</f>
      </c>
      <c r="U4" s="14">
        <f>IF(OR($A4="",$T4&lt;&gt;"Obligatoire"),"",IFERROR(IF(INDEX(Salariés!$E$2:$E$151,MATCH($A4,Salariés!$H$2:$H$151,0))="","",INDEX(Salariés!$E$2:$E$151,MATCH($A4,Salariés!$H$2:$H$151,0))),""))</f>
      </c>
      <c r="V4" s="14">
        <f>IF(OR($Q4="Valide",$Q4="À renouveler"),$P4+ROW()/100000,"")</f>
      </c>
      <c r="W4" s="14">
        <f>IF(AND($A4&lt;&gt;"",$A4='Autorisation à imprimer'!$D$1,OR($Q4="Valide",$Q4="À renouveler")),ROW(),"")</f>
      </c>
    </row>
    <row r="5" spans="1:23" x14ac:dyDescent="0.25">
      <c r="A5" s="8" t="s">
        <v>127</v>
      </c>
      <c r="B5" s="8" t="s">
        <v>70</v>
      </c>
      <c r="C5" s="8" t="s">
        <v>128</v>
      </c>
      <c r="D5" s="8" t="s">
        <v>129</v>
      </c>
      <c r="E5" s="8" t="s">
        <v>119</v>
      </c>
      <c r="F5" s="8" t="s">
        <v>83</v>
      </c>
      <c r="G5" s="8" t="s">
        <v>130</v>
      </c>
      <c r="H5" s="12">
        <v>45992</v>
      </c>
      <c r="I5" s="8" t="s">
        <v>121</v>
      </c>
      <c r="J5" s="12"/>
      <c r="K5" s="13">
        <f>IF(AND($H5&lt;&gt;"",AND($E5="CACES®",$F5&lt;&gt;"",$F5&lt;&gt;"Sans objet")),EDATE($H5,12*IFERROR(VLOOKUP($F5,'Référentiel'!$D$2:$G$9,4,FALSE),5))-1,IF($J5="","",$J5))</f>
      </c>
      <c r="L5" s="12">
        <v>46055</v>
      </c>
      <c r="M5" s="12">
        <v>46055</v>
      </c>
      <c r="N5" s="12">
        <v>46387</v>
      </c>
      <c r="O5" s="13">
        <f>IF(OR($A5="",$T5&lt;&gt;"Obligatoire"),"",IFERROR(IF(INDEX(Salariés!$F$2:$F$151,MATCH($A5,Salariés!$H$2:$H$151,0))="","",INDEX(Salariés!$F$2:$F$151,MATCH($A5,Salariés!$H$2:$H$151,0))),""))</f>
      </c>
      <c r="P5" s="13">
        <f>IF(NOT(OR($A5&lt;&gt;"",$B5&lt;&gt;"")),"",IF(COUNT($O5,$K5,$N5)=0,"",MIN($O5,$K5,$N5)))</f>
      </c>
      <c r="Q5" s="14">
        <f>IF(NOT(OR($A5&lt;&gt;"",$B5&lt;&gt;"")),"",IF($S5="Jeune en dérogation (R. 4153-40)","À vérifier : régime des jeunes (R. 4153-40)",IF(LEN(IF($A5="","salarié, ",IF(COUNTIF(Salariés!$H$2:$H$151,$A5)&gt;1,"salarié en double, ",""))&amp;IF($B5="","famille, ","")&amp;IF($E5="","type de contrôle, ","")&amp;IF(AND($T5="Obligatoire",$O5="",$S5&lt;&gt;"Jeune en dérogation (R. 4153-40)"),"attestation médicale, ","")&amp;IF($H5="","contrôle des connaissances, ","")&amp;IF($K5="","échéance du contrôle, ","")&amp;IF($L5="","connaissance des lieux, ","")&amp;IF($M5="","date de délivrance, ","")&amp;IF(AND($S5="Intérimaire",$N5=""),"date limite (fin de mission), ",""))&gt;0,"Incomplète : "&amp;LEFT(IF($A5="","salarié, ",IF(COUNTIF(Salariés!$H$2:$H$151,$A5)&gt;1,"salarié en double, ",""))&amp;IF($B5="","famille, ","")&amp;IF($E5="","type de contrôle, ","")&amp;IF(AND($T5="Obligatoire",$O5="",$S5&lt;&gt;"Jeune en dérogation (R. 4153-40)"),"attestation médicale, ","")&amp;IF($H5="","contrôle des connaissances, ","")&amp;IF($K5="","échéance du contrôle, ","")&amp;IF($L5="","connaissance des lieux, ","")&amp;IF($M5="","date de délivrance, ","")&amp;IF(AND($S5="Intérimaire",$N5=""),"date limite (fin de mission), ",""),LEN(IF($A5="","salarié, ",IF(COUNTIF(Salariés!$H$2:$H$151,$A5)&gt;1,"salarié en double, ",""))&amp;IF($B5="","famille, ","")&amp;IF($E5="","type de contrôle, ","")&amp;IF(AND($T5="Obligatoire",$O5="",$S5&lt;&gt;"Jeune en dérogation (R. 4153-40)"),"attestation médicale, ","")&amp;IF($H5="","contrôle des connaissances, ","")&amp;IF($K5="","échéance du contrôle, ","")&amp;IF($L5="","connaissance des lieux, ","")&amp;IF($M5="","date de délivrance, ","")&amp;IF(AND($S5="Intérimaire",$N5=""),"date limite (fin de mission), ",""))-2),IF(LEN(IF(AND($U5&lt;&gt;"",$M5&lt;&gt;"",$U5&gt;$M5),"attestation plus récente, ","")&amp;IF(AND($H5&lt;&gt;"",$M5&lt;&gt;"",$H5&gt;$M5),"contrôle plus récent, ","")&amp;IF(AND($L5&lt;&gt;"",$M5&lt;&gt;"",$L5&gt;$M5),"connaissance des lieux plus récente, ","")&amp;IF(AND($M5&lt;&gt;"",$M5&gt;TODAY()),"délivrance datée dans le futur, ",""))&gt;0,"À redélivrer : "&amp;LEFT(IF(AND($U5&lt;&gt;"",$M5&lt;&gt;"",$U5&gt;$M5),"attestation plus récente, ","")&amp;IF(AND($H5&lt;&gt;"",$M5&lt;&gt;"",$H5&gt;$M5),"contrôle plus récent, ","")&amp;IF(AND($L5&lt;&gt;"",$M5&lt;&gt;"",$L5&gt;$M5),"connaissance des lieux plus récente, ","")&amp;IF(AND($M5&lt;&gt;"",$M5&gt;TODAY()),"délivrance datée dans le futur, ",""),LEN(IF(AND($U5&lt;&gt;"",$M5&lt;&gt;"",$U5&gt;$M5),"attestation plus récente, ","")&amp;IF(AND($H5&lt;&gt;"",$M5&lt;&gt;"",$H5&gt;$M5),"contrôle plus récent, ","")&amp;IF(AND($L5&lt;&gt;"",$M5&lt;&gt;"",$L5&gt;$M5),"connaissance des lieux plus récente, ","")&amp;IF(AND($M5&lt;&gt;"",$M5&gt;TODAY()),"délivrance datée dans le futur, ",""))-2),IF($P5&lt;TODAY(),"Expirée",IF($P5-TODAY()&lt;=60,"À renouveler","Valide"))))))</f>
      </c>
      <c r="R5" s="8"/>
      <c r="S5" s="14">
        <f>IF($A5="","",IFERROR(INDEX(Salariés!$D$2:$D$151,MATCH($A5,Salariés!$H$2:$H$151,0))&amp;"",""))</f>
      </c>
      <c r="T5" s="14">
        <f>IF($B5="","",IFERROR(VLOOKUP($B5,'Référentiel'!$A$2:$B$10,2,FALSE),""))</f>
      </c>
      <c r="U5" s="14">
        <f>IF(OR($A5="",$T5&lt;&gt;"Obligatoire"),"",IFERROR(IF(INDEX(Salariés!$E$2:$E$151,MATCH($A5,Salariés!$H$2:$H$151,0))="","",INDEX(Salariés!$E$2:$E$151,MATCH($A5,Salariés!$H$2:$H$151,0))),""))</f>
      </c>
      <c r="V5" s="14">
        <f>IF(OR($Q5="Valide",$Q5="À renouveler"),$P5+ROW()/100000,"")</f>
      </c>
      <c r="W5" s="14">
        <f>IF(AND($A5&lt;&gt;"",$A5='Autorisation à imprimer'!$D$1,OR($Q5="Valide",$Q5="À renouveler")),ROW(),"")</f>
      </c>
    </row>
    <row r="6" spans="1:23" x14ac:dyDescent="0.25">
      <c r="A6" s="8"/>
      <c r="B6" s="8"/>
      <c r="C6" s="8"/>
      <c r="D6" s="8"/>
      <c r="E6" s="8"/>
      <c r="F6" s="8"/>
      <c r="G6" s="8"/>
      <c r="H6" s="12"/>
      <c r="I6" s="8"/>
      <c r="J6" s="12"/>
      <c r="K6" s="13">
        <f>IF(AND($H6&lt;&gt;"",AND($E6="CACES®",$F6&lt;&gt;"",$F6&lt;&gt;"Sans objet")),EDATE($H6,12*IFERROR(VLOOKUP($F6,'Référentiel'!$D$2:$G$9,4,FALSE),5))-1,IF($J6="","",$J6))</f>
      </c>
      <c r="L6" s="12"/>
      <c r="M6" s="12"/>
      <c r="N6" s="12"/>
      <c r="O6" s="13">
        <f>IF(OR($A6="",$T6&lt;&gt;"Obligatoire"),"",IFERROR(IF(INDEX(Salariés!$F$2:$F$151,MATCH($A6,Salariés!$H$2:$H$151,0))="","",INDEX(Salariés!$F$2:$F$151,MATCH($A6,Salariés!$H$2:$H$151,0))),""))</f>
      </c>
      <c r="P6" s="13">
        <f>IF(NOT(OR($A6&lt;&gt;"",$B6&lt;&gt;"")),"",IF(COUNT($O6,$K6,$N6)=0,"",MIN($O6,$K6,$N6)))</f>
      </c>
      <c r="Q6" s="14">
        <f>IF(NOT(OR($A6&lt;&gt;"",$B6&lt;&gt;"")),"",IF($S6="Jeune en dérogation (R. 4153-40)","À vérifier : régime des jeunes (R. 4153-40)",IF(LEN(IF($A6="","salarié, ",IF(COUNTIF(Salariés!$H$2:$H$151,$A6)&gt;1,"salarié en double, ",""))&amp;IF($B6="","famille, ","")&amp;IF($E6="","type de contrôle, ","")&amp;IF(AND($T6="Obligatoire",$O6="",$S6&lt;&gt;"Jeune en dérogation (R. 4153-40)"),"attestation médicale, ","")&amp;IF($H6="","contrôle des connaissances, ","")&amp;IF($K6="","échéance du contrôle, ","")&amp;IF($L6="","connaissance des lieux, ","")&amp;IF($M6="","date de délivrance, ","")&amp;IF(AND($S6="Intérimaire",$N6=""),"date limite (fin de mission), ",""))&gt;0,"Incomplète : "&amp;LEFT(IF($A6="","salarié, ",IF(COUNTIF(Salariés!$H$2:$H$151,$A6)&gt;1,"salarié en double, ",""))&amp;IF($B6="","famille, ","")&amp;IF($E6="","type de contrôle, ","")&amp;IF(AND($T6="Obligatoire",$O6="",$S6&lt;&gt;"Jeune en dérogation (R. 4153-40)"),"attestation médicale, ","")&amp;IF($H6="","contrôle des connaissances, ","")&amp;IF($K6="","échéance du contrôle, ","")&amp;IF($L6="","connaissance des lieux, ","")&amp;IF($M6="","date de délivrance, ","")&amp;IF(AND($S6="Intérimaire",$N6=""),"date limite (fin de mission), ",""),LEN(IF($A6="","salarié, ",IF(COUNTIF(Salariés!$H$2:$H$151,$A6)&gt;1,"salarié en double, ",""))&amp;IF($B6="","famille, ","")&amp;IF($E6="","type de contrôle, ","")&amp;IF(AND($T6="Obligatoire",$O6="",$S6&lt;&gt;"Jeune en dérogation (R. 4153-40)"),"attestation médicale, ","")&amp;IF($H6="","contrôle des connaissances, ","")&amp;IF($K6="","échéance du contrôle, ","")&amp;IF($L6="","connaissance des lieux, ","")&amp;IF($M6="","date de délivrance, ","")&amp;IF(AND($S6="Intérimaire",$N6=""),"date limite (fin de mission), ",""))-2),IF(LEN(IF(AND($U6&lt;&gt;"",$M6&lt;&gt;"",$U6&gt;$M6),"attestation plus récente, ","")&amp;IF(AND($H6&lt;&gt;"",$M6&lt;&gt;"",$H6&gt;$M6),"contrôle plus récent, ","")&amp;IF(AND($L6&lt;&gt;"",$M6&lt;&gt;"",$L6&gt;$M6),"connaissance des lieux plus récente, ","")&amp;IF(AND($M6&lt;&gt;"",$M6&gt;TODAY()),"délivrance datée dans le futur, ",""))&gt;0,"À redélivrer : "&amp;LEFT(IF(AND($U6&lt;&gt;"",$M6&lt;&gt;"",$U6&gt;$M6),"attestation plus récente, ","")&amp;IF(AND($H6&lt;&gt;"",$M6&lt;&gt;"",$H6&gt;$M6),"contrôle plus récent, ","")&amp;IF(AND($L6&lt;&gt;"",$M6&lt;&gt;"",$L6&gt;$M6),"connaissance des lieux plus récente, ","")&amp;IF(AND($M6&lt;&gt;"",$M6&gt;TODAY()),"délivrance datée dans le futur, ",""),LEN(IF(AND($U6&lt;&gt;"",$M6&lt;&gt;"",$U6&gt;$M6),"attestation plus récente, ","")&amp;IF(AND($H6&lt;&gt;"",$M6&lt;&gt;"",$H6&gt;$M6),"contrôle plus récent, ","")&amp;IF(AND($L6&lt;&gt;"",$M6&lt;&gt;"",$L6&gt;$M6),"connaissance des lieux plus récente, ","")&amp;IF(AND($M6&lt;&gt;"",$M6&gt;TODAY()),"délivrance datée dans le futur, ",""))-2),IF($P6&lt;TODAY(),"Expirée",IF($P6-TODAY()&lt;=60,"À renouveler","Valide"))))))</f>
      </c>
      <c r="R6" s="8"/>
      <c r="S6" s="14">
        <f>IF($A6="","",IFERROR(INDEX(Salariés!$D$2:$D$151,MATCH($A6,Salariés!$H$2:$H$151,0))&amp;"",""))</f>
      </c>
      <c r="T6" s="14">
        <f>IF($B6="","",IFERROR(VLOOKUP($B6,'Référentiel'!$A$2:$B$10,2,FALSE),""))</f>
      </c>
      <c r="U6" s="14">
        <f>IF(OR($A6="",$T6&lt;&gt;"Obligatoire"),"",IFERROR(IF(INDEX(Salariés!$E$2:$E$151,MATCH($A6,Salariés!$H$2:$H$151,0))="","",INDEX(Salariés!$E$2:$E$151,MATCH($A6,Salariés!$H$2:$H$151,0))),""))</f>
      </c>
      <c r="V6" s="14">
        <f>IF(OR($Q6="Valide",$Q6="À renouveler"),$P6+ROW()/100000,"")</f>
      </c>
      <c r="W6" s="14">
        <f>IF(AND($A6&lt;&gt;"",$A6='Autorisation à imprimer'!$D$1,OR($Q6="Valide",$Q6="À renouveler")),ROW(),"")</f>
      </c>
    </row>
    <row r="7" spans="1:23" x14ac:dyDescent="0.25">
      <c r="A7" s="8"/>
      <c r="B7" s="8"/>
      <c r="C7" s="8"/>
      <c r="D7" s="8"/>
      <c r="E7" s="8"/>
      <c r="F7" s="8"/>
      <c r="G7" s="8"/>
      <c r="H7" s="12"/>
      <c r="I7" s="8"/>
      <c r="J7" s="12"/>
      <c r="K7" s="13">
        <f>IF(AND($H7&lt;&gt;"",AND($E7="CACES®",$F7&lt;&gt;"",$F7&lt;&gt;"Sans objet")),EDATE($H7,12*IFERROR(VLOOKUP($F7,'Référentiel'!$D$2:$G$9,4,FALSE),5))-1,IF($J7="","",$J7))</f>
      </c>
      <c r="L7" s="12"/>
      <c r="M7" s="12"/>
      <c r="N7" s="12"/>
      <c r="O7" s="13">
        <f>IF(OR($A7="",$T7&lt;&gt;"Obligatoire"),"",IFERROR(IF(INDEX(Salariés!$F$2:$F$151,MATCH($A7,Salariés!$H$2:$H$151,0))="","",INDEX(Salariés!$F$2:$F$151,MATCH($A7,Salariés!$H$2:$H$151,0))),""))</f>
      </c>
      <c r="P7" s="13">
        <f>IF(NOT(OR($A7&lt;&gt;"",$B7&lt;&gt;"")),"",IF(COUNT($O7,$K7,$N7)=0,"",MIN($O7,$K7,$N7)))</f>
      </c>
      <c r="Q7" s="14">
        <f>IF(NOT(OR($A7&lt;&gt;"",$B7&lt;&gt;"")),"",IF($S7="Jeune en dérogation (R. 4153-40)","À vérifier : régime des jeunes (R. 4153-40)",IF(LEN(IF($A7="","salarié, ",IF(COUNTIF(Salariés!$H$2:$H$151,$A7)&gt;1,"salarié en double, ",""))&amp;IF($B7="","famille, ","")&amp;IF($E7="","type de contrôle, ","")&amp;IF(AND($T7="Obligatoire",$O7="",$S7&lt;&gt;"Jeune en dérogation (R. 4153-40)"),"attestation médicale, ","")&amp;IF($H7="","contrôle des connaissances, ","")&amp;IF($K7="","échéance du contrôle, ","")&amp;IF($L7="","connaissance des lieux, ","")&amp;IF($M7="","date de délivrance, ","")&amp;IF(AND($S7="Intérimaire",$N7=""),"date limite (fin de mission), ",""))&gt;0,"Incomplète : "&amp;LEFT(IF($A7="","salarié, ",IF(COUNTIF(Salariés!$H$2:$H$151,$A7)&gt;1,"salarié en double, ",""))&amp;IF($B7="","famille, ","")&amp;IF($E7="","type de contrôle, ","")&amp;IF(AND($T7="Obligatoire",$O7="",$S7&lt;&gt;"Jeune en dérogation (R. 4153-40)"),"attestation médicale, ","")&amp;IF($H7="","contrôle des connaissances, ","")&amp;IF($K7="","échéance du contrôle, ","")&amp;IF($L7="","connaissance des lieux, ","")&amp;IF($M7="","date de délivrance, ","")&amp;IF(AND($S7="Intérimaire",$N7=""),"date limite (fin de mission), ",""),LEN(IF($A7="","salarié, ",IF(COUNTIF(Salariés!$H$2:$H$151,$A7)&gt;1,"salarié en double, ",""))&amp;IF($B7="","famille, ","")&amp;IF($E7="","type de contrôle, ","")&amp;IF(AND($T7="Obligatoire",$O7="",$S7&lt;&gt;"Jeune en dérogation (R. 4153-40)"),"attestation médicale, ","")&amp;IF($H7="","contrôle des connaissances, ","")&amp;IF($K7="","échéance du contrôle, ","")&amp;IF($L7="","connaissance des lieux, ","")&amp;IF($M7="","date de délivrance, ","")&amp;IF(AND($S7="Intérimaire",$N7=""),"date limite (fin de mission), ",""))-2),IF(LEN(IF(AND($U7&lt;&gt;"",$M7&lt;&gt;"",$U7&gt;$M7),"attestation plus récente, ","")&amp;IF(AND($H7&lt;&gt;"",$M7&lt;&gt;"",$H7&gt;$M7),"contrôle plus récent, ","")&amp;IF(AND($L7&lt;&gt;"",$M7&lt;&gt;"",$L7&gt;$M7),"connaissance des lieux plus récente, ","")&amp;IF(AND($M7&lt;&gt;"",$M7&gt;TODAY()),"délivrance datée dans le futur, ",""))&gt;0,"À redélivrer : "&amp;LEFT(IF(AND($U7&lt;&gt;"",$M7&lt;&gt;"",$U7&gt;$M7),"attestation plus récente, ","")&amp;IF(AND($H7&lt;&gt;"",$M7&lt;&gt;"",$H7&gt;$M7),"contrôle plus récent, ","")&amp;IF(AND($L7&lt;&gt;"",$M7&lt;&gt;"",$L7&gt;$M7),"connaissance des lieux plus récente, ","")&amp;IF(AND($M7&lt;&gt;"",$M7&gt;TODAY()),"délivrance datée dans le futur, ",""),LEN(IF(AND($U7&lt;&gt;"",$M7&lt;&gt;"",$U7&gt;$M7),"attestation plus récente, ","")&amp;IF(AND($H7&lt;&gt;"",$M7&lt;&gt;"",$H7&gt;$M7),"contrôle plus récent, ","")&amp;IF(AND($L7&lt;&gt;"",$M7&lt;&gt;"",$L7&gt;$M7),"connaissance des lieux plus récente, ","")&amp;IF(AND($M7&lt;&gt;"",$M7&gt;TODAY()),"délivrance datée dans le futur, ",""))-2),IF($P7&lt;TODAY(),"Expirée",IF($P7-TODAY()&lt;=60,"À renouveler","Valide"))))))</f>
      </c>
      <c r="R7" s="8"/>
      <c r="S7" s="14">
        <f>IF($A7="","",IFERROR(INDEX(Salariés!$D$2:$D$151,MATCH($A7,Salariés!$H$2:$H$151,0))&amp;"",""))</f>
      </c>
      <c r="T7" s="14">
        <f>IF($B7="","",IFERROR(VLOOKUP($B7,'Référentiel'!$A$2:$B$10,2,FALSE),""))</f>
      </c>
      <c r="U7" s="14">
        <f>IF(OR($A7="",$T7&lt;&gt;"Obligatoire"),"",IFERROR(IF(INDEX(Salariés!$E$2:$E$151,MATCH($A7,Salariés!$H$2:$H$151,0))="","",INDEX(Salariés!$E$2:$E$151,MATCH($A7,Salariés!$H$2:$H$151,0))),""))</f>
      </c>
      <c r="V7" s="14">
        <f>IF(OR($Q7="Valide",$Q7="À renouveler"),$P7+ROW()/100000,"")</f>
      </c>
      <c r="W7" s="14">
        <f>IF(AND($A7&lt;&gt;"",$A7='Autorisation à imprimer'!$D$1,OR($Q7="Valide",$Q7="À renouveler")),ROW(),"")</f>
      </c>
    </row>
    <row r="8" spans="1:23" x14ac:dyDescent="0.25">
      <c r="A8" s="8"/>
      <c r="B8" s="8"/>
      <c r="C8" s="8"/>
      <c r="D8" s="8"/>
      <c r="E8" s="8"/>
      <c r="F8" s="8"/>
      <c r="G8" s="8"/>
      <c r="H8" s="12"/>
      <c r="I8" s="8"/>
      <c r="J8" s="12"/>
      <c r="K8" s="13">
        <f>IF(AND($H8&lt;&gt;"",AND($E8="CACES®",$F8&lt;&gt;"",$F8&lt;&gt;"Sans objet")),EDATE($H8,12*IFERROR(VLOOKUP($F8,'Référentiel'!$D$2:$G$9,4,FALSE),5))-1,IF($J8="","",$J8))</f>
      </c>
      <c r="L8" s="12"/>
      <c r="M8" s="12"/>
      <c r="N8" s="12"/>
      <c r="O8" s="13">
        <f>IF(OR($A8="",$T8&lt;&gt;"Obligatoire"),"",IFERROR(IF(INDEX(Salariés!$F$2:$F$151,MATCH($A8,Salariés!$H$2:$H$151,0))="","",INDEX(Salariés!$F$2:$F$151,MATCH($A8,Salariés!$H$2:$H$151,0))),""))</f>
      </c>
      <c r="P8" s="13">
        <f>IF(NOT(OR($A8&lt;&gt;"",$B8&lt;&gt;"")),"",IF(COUNT($O8,$K8,$N8)=0,"",MIN($O8,$K8,$N8)))</f>
      </c>
      <c r="Q8" s="14">
        <f>IF(NOT(OR($A8&lt;&gt;"",$B8&lt;&gt;"")),"",IF($S8="Jeune en dérogation (R. 4153-40)","À vérifier : régime des jeunes (R. 4153-40)",IF(LEN(IF($A8="","salarié, ",IF(COUNTIF(Salariés!$H$2:$H$151,$A8)&gt;1,"salarié en double, ",""))&amp;IF($B8="","famille, ","")&amp;IF($E8="","type de contrôle, ","")&amp;IF(AND($T8="Obligatoire",$O8="",$S8&lt;&gt;"Jeune en dérogation (R. 4153-40)"),"attestation médicale, ","")&amp;IF($H8="","contrôle des connaissances, ","")&amp;IF($K8="","échéance du contrôle, ","")&amp;IF($L8="","connaissance des lieux, ","")&amp;IF($M8="","date de délivrance, ","")&amp;IF(AND($S8="Intérimaire",$N8=""),"date limite (fin de mission), ",""))&gt;0,"Incomplète : "&amp;LEFT(IF($A8="","salarié, ",IF(COUNTIF(Salariés!$H$2:$H$151,$A8)&gt;1,"salarié en double, ",""))&amp;IF($B8="","famille, ","")&amp;IF($E8="","type de contrôle, ","")&amp;IF(AND($T8="Obligatoire",$O8="",$S8&lt;&gt;"Jeune en dérogation (R. 4153-40)"),"attestation médicale, ","")&amp;IF($H8="","contrôle des connaissances, ","")&amp;IF($K8="","échéance du contrôle, ","")&amp;IF($L8="","connaissance des lieux, ","")&amp;IF($M8="","date de délivrance, ","")&amp;IF(AND($S8="Intérimaire",$N8=""),"date limite (fin de mission), ",""),LEN(IF($A8="","salarié, ",IF(COUNTIF(Salariés!$H$2:$H$151,$A8)&gt;1,"salarié en double, ",""))&amp;IF($B8="","famille, ","")&amp;IF($E8="","type de contrôle, ","")&amp;IF(AND($T8="Obligatoire",$O8="",$S8&lt;&gt;"Jeune en dérogation (R. 4153-40)"),"attestation médicale, ","")&amp;IF($H8="","contrôle des connaissances, ","")&amp;IF($K8="","échéance du contrôle, ","")&amp;IF($L8="","connaissance des lieux, ","")&amp;IF($M8="","date de délivrance, ","")&amp;IF(AND($S8="Intérimaire",$N8=""),"date limite (fin de mission), ",""))-2),IF(LEN(IF(AND($U8&lt;&gt;"",$M8&lt;&gt;"",$U8&gt;$M8),"attestation plus récente, ","")&amp;IF(AND($H8&lt;&gt;"",$M8&lt;&gt;"",$H8&gt;$M8),"contrôle plus récent, ","")&amp;IF(AND($L8&lt;&gt;"",$M8&lt;&gt;"",$L8&gt;$M8),"connaissance des lieux plus récente, ","")&amp;IF(AND($M8&lt;&gt;"",$M8&gt;TODAY()),"délivrance datée dans le futur, ",""))&gt;0,"À redélivrer : "&amp;LEFT(IF(AND($U8&lt;&gt;"",$M8&lt;&gt;"",$U8&gt;$M8),"attestation plus récente, ","")&amp;IF(AND($H8&lt;&gt;"",$M8&lt;&gt;"",$H8&gt;$M8),"contrôle plus récent, ","")&amp;IF(AND($L8&lt;&gt;"",$M8&lt;&gt;"",$L8&gt;$M8),"connaissance des lieux plus récente, ","")&amp;IF(AND($M8&lt;&gt;"",$M8&gt;TODAY()),"délivrance datée dans le futur, ",""),LEN(IF(AND($U8&lt;&gt;"",$M8&lt;&gt;"",$U8&gt;$M8),"attestation plus récente, ","")&amp;IF(AND($H8&lt;&gt;"",$M8&lt;&gt;"",$H8&gt;$M8),"contrôle plus récent, ","")&amp;IF(AND($L8&lt;&gt;"",$M8&lt;&gt;"",$L8&gt;$M8),"connaissance des lieux plus récente, ","")&amp;IF(AND($M8&lt;&gt;"",$M8&gt;TODAY()),"délivrance datée dans le futur, ",""))-2),IF($P8&lt;TODAY(),"Expirée",IF($P8-TODAY()&lt;=60,"À renouveler","Valide"))))))</f>
      </c>
      <c r="R8" s="8"/>
      <c r="S8" s="14">
        <f>IF($A8="","",IFERROR(INDEX(Salariés!$D$2:$D$151,MATCH($A8,Salariés!$H$2:$H$151,0))&amp;"",""))</f>
      </c>
      <c r="T8" s="14">
        <f>IF($B8="","",IFERROR(VLOOKUP($B8,'Référentiel'!$A$2:$B$10,2,FALSE),""))</f>
      </c>
      <c r="U8" s="14">
        <f>IF(OR($A8="",$T8&lt;&gt;"Obligatoire"),"",IFERROR(IF(INDEX(Salariés!$E$2:$E$151,MATCH($A8,Salariés!$H$2:$H$151,0))="","",INDEX(Salariés!$E$2:$E$151,MATCH($A8,Salariés!$H$2:$H$151,0))),""))</f>
      </c>
      <c r="V8" s="14">
        <f>IF(OR($Q8="Valide",$Q8="À renouveler"),$P8+ROW()/100000,"")</f>
      </c>
      <c r="W8" s="14">
        <f>IF(AND($A8&lt;&gt;"",$A8='Autorisation à imprimer'!$D$1,OR($Q8="Valide",$Q8="À renouveler")),ROW(),"")</f>
      </c>
    </row>
    <row r="9" spans="1:23" x14ac:dyDescent="0.25">
      <c r="A9" s="8"/>
      <c r="B9" s="8"/>
      <c r="C9" s="8"/>
      <c r="D9" s="8"/>
      <c r="E9" s="8"/>
      <c r="F9" s="8"/>
      <c r="G9" s="8"/>
      <c r="H9" s="12"/>
      <c r="I9" s="8"/>
      <c r="J9" s="12"/>
      <c r="K9" s="13">
        <f>IF(AND($H9&lt;&gt;"",AND($E9="CACES®",$F9&lt;&gt;"",$F9&lt;&gt;"Sans objet")),EDATE($H9,12*IFERROR(VLOOKUP($F9,'Référentiel'!$D$2:$G$9,4,FALSE),5))-1,IF($J9="","",$J9))</f>
      </c>
      <c r="L9" s="12"/>
      <c r="M9" s="12"/>
      <c r="N9" s="12"/>
      <c r="O9" s="13">
        <f>IF(OR($A9="",$T9&lt;&gt;"Obligatoire"),"",IFERROR(IF(INDEX(Salariés!$F$2:$F$151,MATCH($A9,Salariés!$H$2:$H$151,0))="","",INDEX(Salariés!$F$2:$F$151,MATCH($A9,Salariés!$H$2:$H$151,0))),""))</f>
      </c>
      <c r="P9" s="13">
        <f>IF(NOT(OR($A9&lt;&gt;"",$B9&lt;&gt;"")),"",IF(COUNT($O9,$K9,$N9)=0,"",MIN($O9,$K9,$N9)))</f>
      </c>
      <c r="Q9" s="14">
        <f>IF(NOT(OR($A9&lt;&gt;"",$B9&lt;&gt;"")),"",IF($S9="Jeune en dérogation (R. 4153-40)","À vérifier : régime des jeunes (R. 4153-40)",IF(LEN(IF($A9="","salarié, ",IF(COUNTIF(Salariés!$H$2:$H$151,$A9)&gt;1,"salarié en double, ",""))&amp;IF($B9="","famille, ","")&amp;IF($E9="","type de contrôle, ","")&amp;IF(AND($T9="Obligatoire",$O9="",$S9&lt;&gt;"Jeune en dérogation (R. 4153-40)"),"attestation médicale, ","")&amp;IF($H9="","contrôle des connaissances, ","")&amp;IF($K9="","échéance du contrôle, ","")&amp;IF($L9="","connaissance des lieux, ","")&amp;IF($M9="","date de délivrance, ","")&amp;IF(AND($S9="Intérimaire",$N9=""),"date limite (fin de mission), ",""))&gt;0,"Incomplète : "&amp;LEFT(IF($A9="","salarié, ",IF(COUNTIF(Salariés!$H$2:$H$151,$A9)&gt;1,"salarié en double, ",""))&amp;IF($B9="","famille, ","")&amp;IF($E9="","type de contrôle, ","")&amp;IF(AND($T9="Obligatoire",$O9="",$S9&lt;&gt;"Jeune en dérogation (R. 4153-40)"),"attestation médicale, ","")&amp;IF($H9="","contrôle des connaissances, ","")&amp;IF($K9="","échéance du contrôle, ","")&amp;IF($L9="","connaissance des lieux, ","")&amp;IF($M9="","date de délivrance, ","")&amp;IF(AND($S9="Intérimaire",$N9=""),"date limite (fin de mission), ",""),LEN(IF($A9="","salarié, ",IF(COUNTIF(Salariés!$H$2:$H$151,$A9)&gt;1,"salarié en double, ",""))&amp;IF($B9="","famille, ","")&amp;IF($E9="","type de contrôle, ","")&amp;IF(AND($T9="Obligatoire",$O9="",$S9&lt;&gt;"Jeune en dérogation (R. 4153-40)"),"attestation médicale, ","")&amp;IF($H9="","contrôle des connaissances, ","")&amp;IF($K9="","échéance du contrôle, ","")&amp;IF($L9="","connaissance des lieux, ","")&amp;IF($M9="","date de délivrance, ","")&amp;IF(AND($S9="Intérimaire",$N9=""),"date limite (fin de mission), ",""))-2),IF(LEN(IF(AND($U9&lt;&gt;"",$M9&lt;&gt;"",$U9&gt;$M9),"attestation plus récente, ","")&amp;IF(AND($H9&lt;&gt;"",$M9&lt;&gt;"",$H9&gt;$M9),"contrôle plus récent, ","")&amp;IF(AND($L9&lt;&gt;"",$M9&lt;&gt;"",$L9&gt;$M9),"connaissance des lieux plus récente, ","")&amp;IF(AND($M9&lt;&gt;"",$M9&gt;TODAY()),"délivrance datée dans le futur, ",""))&gt;0,"À redélivrer : "&amp;LEFT(IF(AND($U9&lt;&gt;"",$M9&lt;&gt;"",$U9&gt;$M9),"attestation plus récente, ","")&amp;IF(AND($H9&lt;&gt;"",$M9&lt;&gt;"",$H9&gt;$M9),"contrôle plus récent, ","")&amp;IF(AND($L9&lt;&gt;"",$M9&lt;&gt;"",$L9&gt;$M9),"connaissance des lieux plus récente, ","")&amp;IF(AND($M9&lt;&gt;"",$M9&gt;TODAY()),"délivrance datée dans le futur, ",""),LEN(IF(AND($U9&lt;&gt;"",$M9&lt;&gt;"",$U9&gt;$M9),"attestation plus récente, ","")&amp;IF(AND($H9&lt;&gt;"",$M9&lt;&gt;"",$H9&gt;$M9),"contrôle plus récent, ","")&amp;IF(AND($L9&lt;&gt;"",$M9&lt;&gt;"",$L9&gt;$M9),"connaissance des lieux plus récente, ","")&amp;IF(AND($M9&lt;&gt;"",$M9&gt;TODAY()),"délivrance datée dans le futur, ",""))-2),IF($P9&lt;TODAY(),"Expirée",IF($P9-TODAY()&lt;=60,"À renouveler","Valide"))))))</f>
      </c>
      <c r="R9" s="8"/>
      <c r="S9" s="14">
        <f>IF($A9="","",IFERROR(INDEX(Salariés!$D$2:$D$151,MATCH($A9,Salariés!$H$2:$H$151,0))&amp;"",""))</f>
      </c>
      <c r="T9" s="14">
        <f>IF($B9="","",IFERROR(VLOOKUP($B9,'Référentiel'!$A$2:$B$10,2,FALSE),""))</f>
      </c>
      <c r="U9" s="14">
        <f>IF(OR($A9="",$T9&lt;&gt;"Obligatoire"),"",IFERROR(IF(INDEX(Salariés!$E$2:$E$151,MATCH($A9,Salariés!$H$2:$H$151,0))="","",INDEX(Salariés!$E$2:$E$151,MATCH($A9,Salariés!$H$2:$H$151,0))),""))</f>
      </c>
      <c r="V9" s="14">
        <f>IF(OR($Q9="Valide",$Q9="À renouveler"),$P9+ROW()/100000,"")</f>
      </c>
      <c r="W9" s="14">
        <f>IF(AND($A9&lt;&gt;"",$A9='Autorisation à imprimer'!$D$1,OR($Q9="Valide",$Q9="À renouveler")),ROW(),"")</f>
      </c>
    </row>
    <row r="10" spans="1:23" x14ac:dyDescent="0.25">
      <c r="A10" s="8"/>
      <c r="B10" s="8"/>
      <c r="C10" s="8"/>
      <c r="D10" s="8"/>
      <c r="E10" s="8"/>
      <c r="F10" s="8"/>
      <c r="G10" s="8"/>
      <c r="H10" s="12"/>
      <c r="I10" s="8"/>
      <c r="J10" s="12"/>
      <c r="K10" s="13">
        <f>IF(AND($H10&lt;&gt;"",AND($E10="CACES®",$F10&lt;&gt;"",$F10&lt;&gt;"Sans objet")),EDATE($H10,12*IFERROR(VLOOKUP($F10,'Référentiel'!$D$2:$G$9,4,FALSE),5))-1,IF($J10="","",$J10))</f>
      </c>
      <c r="L10" s="12"/>
      <c r="M10" s="12"/>
      <c r="N10" s="12"/>
      <c r="O10" s="13">
        <f>IF(OR($A10="",$T10&lt;&gt;"Obligatoire"),"",IFERROR(IF(INDEX(Salariés!$F$2:$F$151,MATCH($A10,Salariés!$H$2:$H$151,0))="","",INDEX(Salariés!$F$2:$F$151,MATCH($A10,Salariés!$H$2:$H$151,0))),""))</f>
      </c>
      <c r="P10" s="13">
        <f>IF(NOT(OR($A10&lt;&gt;"",$B10&lt;&gt;"")),"",IF(COUNT($O10,$K10,$N10)=0,"",MIN($O10,$K10,$N10)))</f>
      </c>
      <c r="Q10" s="14">
        <f>IF(NOT(OR($A10&lt;&gt;"",$B10&lt;&gt;"")),"",IF($S10="Jeune en dérogation (R. 4153-40)","À vérifier : régime des jeunes (R. 4153-40)",IF(LEN(IF($A10="","salarié, ",IF(COUNTIF(Salariés!$H$2:$H$151,$A10)&gt;1,"salarié en double, ",""))&amp;IF($B10="","famille, ","")&amp;IF($E10="","type de contrôle, ","")&amp;IF(AND($T10="Obligatoire",$O10="",$S10&lt;&gt;"Jeune en dérogation (R. 4153-40)"),"attestation médicale, ","")&amp;IF($H10="","contrôle des connaissances, ","")&amp;IF($K10="","échéance du contrôle, ","")&amp;IF($L10="","connaissance des lieux, ","")&amp;IF($M10="","date de délivrance, ","")&amp;IF(AND($S10="Intérimaire",$N10=""),"date limite (fin de mission), ",""))&gt;0,"Incomplète : "&amp;LEFT(IF($A10="","salarié, ",IF(COUNTIF(Salariés!$H$2:$H$151,$A10)&gt;1,"salarié en double, ",""))&amp;IF($B10="","famille, ","")&amp;IF($E10="","type de contrôle, ","")&amp;IF(AND($T10="Obligatoire",$O10="",$S10&lt;&gt;"Jeune en dérogation (R. 4153-40)"),"attestation médicale, ","")&amp;IF($H10="","contrôle des connaissances, ","")&amp;IF($K10="","échéance du contrôle, ","")&amp;IF($L10="","connaissance des lieux, ","")&amp;IF($M10="","date de délivrance, ","")&amp;IF(AND($S10="Intérimaire",$N10=""),"date limite (fin de mission), ",""),LEN(IF($A10="","salarié, ",IF(COUNTIF(Salariés!$H$2:$H$151,$A10)&gt;1,"salarié en double, ",""))&amp;IF($B10="","famille, ","")&amp;IF($E10="","type de contrôle, ","")&amp;IF(AND($T10="Obligatoire",$O10="",$S10&lt;&gt;"Jeune en dérogation (R. 4153-40)"),"attestation médicale, ","")&amp;IF($H10="","contrôle des connaissances, ","")&amp;IF($K10="","échéance du contrôle, ","")&amp;IF($L10="","connaissance des lieux, ","")&amp;IF($M10="","date de délivrance, ","")&amp;IF(AND($S10="Intérimaire",$N10=""),"date limite (fin de mission), ",""))-2),IF(LEN(IF(AND($U10&lt;&gt;"",$M10&lt;&gt;"",$U10&gt;$M10),"attestation plus récente, ","")&amp;IF(AND($H10&lt;&gt;"",$M10&lt;&gt;"",$H10&gt;$M10),"contrôle plus récent, ","")&amp;IF(AND($L10&lt;&gt;"",$M10&lt;&gt;"",$L10&gt;$M10),"connaissance des lieux plus récente, ","")&amp;IF(AND($M10&lt;&gt;"",$M10&gt;TODAY()),"délivrance datée dans le futur, ",""))&gt;0,"À redélivrer : "&amp;LEFT(IF(AND($U10&lt;&gt;"",$M10&lt;&gt;"",$U10&gt;$M10),"attestation plus récente, ","")&amp;IF(AND($H10&lt;&gt;"",$M10&lt;&gt;"",$H10&gt;$M10),"contrôle plus récent, ","")&amp;IF(AND($L10&lt;&gt;"",$M10&lt;&gt;"",$L10&gt;$M10),"connaissance des lieux plus récente, ","")&amp;IF(AND($M10&lt;&gt;"",$M10&gt;TODAY()),"délivrance datée dans le futur, ",""),LEN(IF(AND($U10&lt;&gt;"",$M10&lt;&gt;"",$U10&gt;$M10),"attestation plus récente, ","")&amp;IF(AND($H10&lt;&gt;"",$M10&lt;&gt;"",$H10&gt;$M10),"contrôle plus récent, ","")&amp;IF(AND($L10&lt;&gt;"",$M10&lt;&gt;"",$L10&gt;$M10),"connaissance des lieux plus récente, ","")&amp;IF(AND($M10&lt;&gt;"",$M10&gt;TODAY()),"délivrance datée dans le futur, ",""))-2),IF($P10&lt;TODAY(),"Expirée",IF($P10-TODAY()&lt;=60,"À renouveler","Valide"))))))</f>
      </c>
      <c r="R10" s="8"/>
      <c r="S10" s="14">
        <f>IF($A10="","",IFERROR(INDEX(Salariés!$D$2:$D$151,MATCH($A10,Salariés!$H$2:$H$151,0))&amp;"",""))</f>
      </c>
      <c r="T10" s="14">
        <f>IF($B10="","",IFERROR(VLOOKUP($B10,'Référentiel'!$A$2:$B$10,2,FALSE),""))</f>
      </c>
      <c r="U10" s="14">
        <f>IF(OR($A10="",$T10&lt;&gt;"Obligatoire"),"",IFERROR(IF(INDEX(Salariés!$E$2:$E$151,MATCH($A10,Salariés!$H$2:$H$151,0))="","",INDEX(Salariés!$E$2:$E$151,MATCH($A10,Salariés!$H$2:$H$151,0))),""))</f>
      </c>
      <c r="V10" s="14">
        <f>IF(OR($Q10="Valide",$Q10="À renouveler"),$P10+ROW()/100000,"")</f>
      </c>
      <c r="W10" s="14">
        <f>IF(AND($A10&lt;&gt;"",$A10='Autorisation à imprimer'!$D$1,OR($Q10="Valide",$Q10="À renouveler")),ROW(),"")</f>
      </c>
    </row>
    <row r="11" spans="1:23" x14ac:dyDescent="0.25">
      <c r="A11" s="8"/>
      <c r="B11" s="8"/>
      <c r="C11" s="8"/>
      <c r="D11" s="8"/>
      <c r="E11" s="8"/>
      <c r="F11" s="8"/>
      <c r="G11" s="8"/>
      <c r="H11" s="12"/>
      <c r="I11" s="8"/>
      <c r="J11" s="12"/>
      <c r="K11" s="13">
        <f>IF(AND($H11&lt;&gt;"",AND($E11="CACES®",$F11&lt;&gt;"",$F11&lt;&gt;"Sans objet")),EDATE($H11,12*IFERROR(VLOOKUP($F11,'Référentiel'!$D$2:$G$9,4,FALSE),5))-1,IF($J11="","",$J11))</f>
      </c>
      <c r="L11" s="12"/>
      <c r="M11" s="12"/>
      <c r="N11" s="12"/>
      <c r="O11" s="13">
        <f>IF(OR($A11="",$T11&lt;&gt;"Obligatoire"),"",IFERROR(IF(INDEX(Salariés!$F$2:$F$151,MATCH($A11,Salariés!$H$2:$H$151,0))="","",INDEX(Salariés!$F$2:$F$151,MATCH($A11,Salariés!$H$2:$H$151,0))),""))</f>
      </c>
      <c r="P11" s="13">
        <f>IF(NOT(OR($A11&lt;&gt;"",$B11&lt;&gt;"")),"",IF(COUNT($O11,$K11,$N11)=0,"",MIN($O11,$K11,$N11)))</f>
      </c>
      <c r="Q11" s="14">
        <f>IF(NOT(OR($A11&lt;&gt;"",$B11&lt;&gt;"")),"",IF($S11="Jeune en dérogation (R. 4153-40)","À vérifier : régime des jeunes (R. 4153-40)",IF(LEN(IF($A11="","salarié, ",IF(COUNTIF(Salariés!$H$2:$H$151,$A11)&gt;1,"salarié en double, ",""))&amp;IF($B11="","famille, ","")&amp;IF($E11="","type de contrôle, ","")&amp;IF(AND($T11="Obligatoire",$O11="",$S11&lt;&gt;"Jeune en dérogation (R. 4153-40)"),"attestation médicale, ","")&amp;IF($H11="","contrôle des connaissances, ","")&amp;IF($K11="","échéance du contrôle, ","")&amp;IF($L11="","connaissance des lieux, ","")&amp;IF($M11="","date de délivrance, ","")&amp;IF(AND($S11="Intérimaire",$N11=""),"date limite (fin de mission), ",""))&gt;0,"Incomplète : "&amp;LEFT(IF($A11="","salarié, ",IF(COUNTIF(Salariés!$H$2:$H$151,$A11)&gt;1,"salarié en double, ",""))&amp;IF($B11="","famille, ","")&amp;IF($E11="","type de contrôle, ","")&amp;IF(AND($T11="Obligatoire",$O11="",$S11&lt;&gt;"Jeune en dérogation (R. 4153-40)"),"attestation médicale, ","")&amp;IF($H11="","contrôle des connaissances, ","")&amp;IF($K11="","échéance du contrôle, ","")&amp;IF($L11="","connaissance des lieux, ","")&amp;IF($M11="","date de délivrance, ","")&amp;IF(AND($S11="Intérimaire",$N11=""),"date limite (fin de mission), ",""),LEN(IF($A11="","salarié, ",IF(COUNTIF(Salariés!$H$2:$H$151,$A11)&gt;1,"salarié en double, ",""))&amp;IF($B11="","famille, ","")&amp;IF($E11="","type de contrôle, ","")&amp;IF(AND($T11="Obligatoire",$O11="",$S11&lt;&gt;"Jeune en dérogation (R. 4153-40)"),"attestation médicale, ","")&amp;IF($H11="","contrôle des connaissances, ","")&amp;IF($K11="","échéance du contrôle, ","")&amp;IF($L11="","connaissance des lieux, ","")&amp;IF($M11="","date de délivrance, ","")&amp;IF(AND($S11="Intérimaire",$N11=""),"date limite (fin de mission), ",""))-2),IF(LEN(IF(AND($U11&lt;&gt;"",$M11&lt;&gt;"",$U11&gt;$M11),"attestation plus récente, ","")&amp;IF(AND($H11&lt;&gt;"",$M11&lt;&gt;"",$H11&gt;$M11),"contrôle plus récent, ","")&amp;IF(AND($L11&lt;&gt;"",$M11&lt;&gt;"",$L11&gt;$M11),"connaissance des lieux plus récente, ","")&amp;IF(AND($M11&lt;&gt;"",$M11&gt;TODAY()),"délivrance datée dans le futur, ",""))&gt;0,"À redélivrer : "&amp;LEFT(IF(AND($U11&lt;&gt;"",$M11&lt;&gt;"",$U11&gt;$M11),"attestation plus récente, ","")&amp;IF(AND($H11&lt;&gt;"",$M11&lt;&gt;"",$H11&gt;$M11),"contrôle plus récent, ","")&amp;IF(AND($L11&lt;&gt;"",$M11&lt;&gt;"",$L11&gt;$M11),"connaissance des lieux plus récente, ","")&amp;IF(AND($M11&lt;&gt;"",$M11&gt;TODAY()),"délivrance datée dans le futur, ",""),LEN(IF(AND($U11&lt;&gt;"",$M11&lt;&gt;"",$U11&gt;$M11),"attestation plus récente, ","")&amp;IF(AND($H11&lt;&gt;"",$M11&lt;&gt;"",$H11&gt;$M11),"contrôle plus récent, ","")&amp;IF(AND($L11&lt;&gt;"",$M11&lt;&gt;"",$L11&gt;$M11),"connaissance des lieux plus récente, ","")&amp;IF(AND($M11&lt;&gt;"",$M11&gt;TODAY()),"délivrance datée dans le futur, ",""))-2),IF($P11&lt;TODAY(),"Expirée",IF($P11-TODAY()&lt;=60,"À renouveler","Valide"))))))</f>
      </c>
      <c r="R11" s="8"/>
      <c r="S11" s="14">
        <f>IF($A11="","",IFERROR(INDEX(Salariés!$D$2:$D$151,MATCH($A11,Salariés!$H$2:$H$151,0))&amp;"",""))</f>
      </c>
      <c r="T11" s="14">
        <f>IF($B11="","",IFERROR(VLOOKUP($B11,'Référentiel'!$A$2:$B$10,2,FALSE),""))</f>
      </c>
      <c r="U11" s="14">
        <f>IF(OR($A11="",$T11&lt;&gt;"Obligatoire"),"",IFERROR(IF(INDEX(Salariés!$E$2:$E$151,MATCH($A11,Salariés!$H$2:$H$151,0))="","",INDEX(Salariés!$E$2:$E$151,MATCH($A11,Salariés!$H$2:$H$151,0))),""))</f>
      </c>
      <c r="V11" s="14">
        <f>IF(OR($Q11="Valide",$Q11="À renouveler"),$P11+ROW()/100000,"")</f>
      </c>
      <c r="W11" s="14">
        <f>IF(AND($A11&lt;&gt;"",$A11='Autorisation à imprimer'!$D$1,OR($Q11="Valide",$Q11="À renouveler")),ROW(),"")</f>
      </c>
    </row>
    <row r="12" spans="1:23" x14ac:dyDescent="0.25">
      <c r="A12" s="8"/>
      <c r="B12" s="8"/>
      <c r="C12" s="8"/>
      <c r="D12" s="8"/>
      <c r="E12" s="8"/>
      <c r="F12" s="8"/>
      <c r="G12" s="8"/>
      <c r="H12" s="12"/>
      <c r="I12" s="8"/>
      <c r="J12" s="12"/>
      <c r="K12" s="13">
        <f>IF(AND($H12&lt;&gt;"",AND($E12="CACES®",$F12&lt;&gt;"",$F12&lt;&gt;"Sans objet")),EDATE($H12,12*IFERROR(VLOOKUP($F12,'Référentiel'!$D$2:$G$9,4,FALSE),5))-1,IF($J12="","",$J12))</f>
      </c>
      <c r="L12" s="12"/>
      <c r="M12" s="12"/>
      <c r="N12" s="12"/>
      <c r="O12" s="13">
        <f>IF(OR($A12="",$T12&lt;&gt;"Obligatoire"),"",IFERROR(IF(INDEX(Salariés!$F$2:$F$151,MATCH($A12,Salariés!$H$2:$H$151,0))="","",INDEX(Salariés!$F$2:$F$151,MATCH($A12,Salariés!$H$2:$H$151,0))),""))</f>
      </c>
      <c r="P12" s="13">
        <f>IF(NOT(OR($A12&lt;&gt;"",$B12&lt;&gt;"")),"",IF(COUNT($O12,$K12,$N12)=0,"",MIN($O12,$K12,$N12)))</f>
      </c>
      <c r="Q12" s="14">
        <f>IF(NOT(OR($A12&lt;&gt;"",$B12&lt;&gt;"")),"",IF($S12="Jeune en dérogation (R. 4153-40)","À vérifier : régime des jeunes (R. 4153-40)",IF(LEN(IF($A12="","salarié, ",IF(COUNTIF(Salariés!$H$2:$H$151,$A12)&gt;1,"salarié en double, ",""))&amp;IF($B12="","famille, ","")&amp;IF($E12="","type de contrôle, ","")&amp;IF(AND($T12="Obligatoire",$O12="",$S12&lt;&gt;"Jeune en dérogation (R. 4153-40)"),"attestation médicale, ","")&amp;IF($H12="","contrôle des connaissances, ","")&amp;IF($K12="","échéance du contrôle, ","")&amp;IF($L12="","connaissance des lieux, ","")&amp;IF($M12="","date de délivrance, ","")&amp;IF(AND($S12="Intérimaire",$N12=""),"date limite (fin de mission), ",""))&gt;0,"Incomplète : "&amp;LEFT(IF($A12="","salarié, ",IF(COUNTIF(Salariés!$H$2:$H$151,$A12)&gt;1,"salarié en double, ",""))&amp;IF($B12="","famille, ","")&amp;IF($E12="","type de contrôle, ","")&amp;IF(AND($T12="Obligatoire",$O12="",$S12&lt;&gt;"Jeune en dérogation (R. 4153-40)"),"attestation médicale, ","")&amp;IF($H12="","contrôle des connaissances, ","")&amp;IF($K12="","échéance du contrôle, ","")&amp;IF($L12="","connaissance des lieux, ","")&amp;IF($M12="","date de délivrance, ","")&amp;IF(AND($S12="Intérimaire",$N12=""),"date limite (fin de mission), ",""),LEN(IF($A12="","salarié, ",IF(COUNTIF(Salariés!$H$2:$H$151,$A12)&gt;1,"salarié en double, ",""))&amp;IF($B12="","famille, ","")&amp;IF($E12="","type de contrôle, ","")&amp;IF(AND($T12="Obligatoire",$O12="",$S12&lt;&gt;"Jeune en dérogation (R. 4153-40)"),"attestation médicale, ","")&amp;IF($H12="","contrôle des connaissances, ","")&amp;IF($K12="","échéance du contrôle, ","")&amp;IF($L12="","connaissance des lieux, ","")&amp;IF($M12="","date de délivrance, ","")&amp;IF(AND($S12="Intérimaire",$N12=""),"date limite (fin de mission), ",""))-2),IF(LEN(IF(AND($U12&lt;&gt;"",$M12&lt;&gt;"",$U12&gt;$M12),"attestation plus récente, ","")&amp;IF(AND($H12&lt;&gt;"",$M12&lt;&gt;"",$H12&gt;$M12),"contrôle plus récent, ","")&amp;IF(AND($L12&lt;&gt;"",$M12&lt;&gt;"",$L12&gt;$M12),"connaissance des lieux plus récente, ","")&amp;IF(AND($M12&lt;&gt;"",$M12&gt;TODAY()),"délivrance datée dans le futur, ",""))&gt;0,"À redélivrer : "&amp;LEFT(IF(AND($U12&lt;&gt;"",$M12&lt;&gt;"",$U12&gt;$M12),"attestation plus récente, ","")&amp;IF(AND($H12&lt;&gt;"",$M12&lt;&gt;"",$H12&gt;$M12),"contrôle plus récent, ","")&amp;IF(AND($L12&lt;&gt;"",$M12&lt;&gt;"",$L12&gt;$M12),"connaissance des lieux plus récente, ","")&amp;IF(AND($M12&lt;&gt;"",$M12&gt;TODAY()),"délivrance datée dans le futur, ",""),LEN(IF(AND($U12&lt;&gt;"",$M12&lt;&gt;"",$U12&gt;$M12),"attestation plus récente, ","")&amp;IF(AND($H12&lt;&gt;"",$M12&lt;&gt;"",$H12&gt;$M12),"contrôle plus récent, ","")&amp;IF(AND($L12&lt;&gt;"",$M12&lt;&gt;"",$L12&gt;$M12),"connaissance des lieux plus récente, ","")&amp;IF(AND($M12&lt;&gt;"",$M12&gt;TODAY()),"délivrance datée dans le futur, ",""))-2),IF($P12&lt;TODAY(),"Expirée",IF($P12-TODAY()&lt;=60,"À renouveler","Valide"))))))</f>
      </c>
      <c r="R12" s="8"/>
      <c r="S12" s="14">
        <f>IF($A12="","",IFERROR(INDEX(Salariés!$D$2:$D$151,MATCH($A12,Salariés!$H$2:$H$151,0))&amp;"",""))</f>
      </c>
      <c r="T12" s="14">
        <f>IF($B12="","",IFERROR(VLOOKUP($B12,'Référentiel'!$A$2:$B$10,2,FALSE),""))</f>
      </c>
      <c r="U12" s="14">
        <f>IF(OR($A12="",$T12&lt;&gt;"Obligatoire"),"",IFERROR(IF(INDEX(Salariés!$E$2:$E$151,MATCH($A12,Salariés!$H$2:$H$151,0))="","",INDEX(Salariés!$E$2:$E$151,MATCH($A12,Salariés!$H$2:$H$151,0))),""))</f>
      </c>
      <c r="V12" s="14">
        <f>IF(OR($Q12="Valide",$Q12="À renouveler"),$P12+ROW()/100000,"")</f>
      </c>
      <c r="W12" s="14">
        <f>IF(AND($A12&lt;&gt;"",$A12='Autorisation à imprimer'!$D$1,OR($Q12="Valide",$Q12="À renouveler")),ROW(),"")</f>
      </c>
    </row>
    <row r="13" spans="1:23" x14ac:dyDescent="0.25">
      <c r="A13" s="8"/>
      <c r="B13" s="8"/>
      <c r="C13" s="8"/>
      <c r="D13" s="8"/>
      <c r="E13" s="8"/>
      <c r="F13" s="8"/>
      <c r="G13" s="8"/>
      <c r="H13" s="12"/>
      <c r="I13" s="8"/>
      <c r="J13" s="12"/>
      <c r="K13" s="13">
        <f>IF(AND($H13&lt;&gt;"",AND($E13="CACES®",$F13&lt;&gt;"",$F13&lt;&gt;"Sans objet")),EDATE($H13,12*IFERROR(VLOOKUP($F13,'Référentiel'!$D$2:$G$9,4,FALSE),5))-1,IF($J13="","",$J13))</f>
      </c>
      <c r="L13" s="12"/>
      <c r="M13" s="12"/>
      <c r="N13" s="12"/>
      <c r="O13" s="13">
        <f>IF(OR($A13="",$T13&lt;&gt;"Obligatoire"),"",IFERROR(IF(INDEX(Salariés!$F$2:$F$151,MATCH($A13,Salariés!$H$2:$H$151,0))="","",INDEX(Salariés!$F$2:$F$151,MATCH($A13,Salariés!$H$2:$H$151,0))),""))</f>
      </c>
      <c r="P13" s="13">
        <f>IF(NOT(OR($A13&lt;&gt;"",$B13&lt;&gt;"")),"",IF(COUNT($O13,$K13,$N13)=0,"",MIN($O13,$K13,$N13)))</f>
      </c>
      <c r="Q13" s="14">
        <f>IF(NOT(OR($A13&lt;&gt;"",$B13&lt;&gt;"")),"",IF($S13="Jeune en dérogation (R. 4153-40)","À vérifier : régime des jeunes (R. 4153-40)",IF(LEN(IF($A13="","salarié, ",IF(COUNTIF(Salariés!$H$2:$H$151,$A13)&gt;1,"salarié en double, ",""))&amp;IF($B13="","famille, ","")&amp;IF($E13="","type de contrôle, ","")&amp;IF(AND($T13="Obligatoire",$O13="",$S13&lt;&gt;"Jeune en dérogation (R. 4153-40)"),"attestation médicale, ","")&amp;IF($H13="","contrôle des connaissances, ","")&amp;IF($K13="","échéance du contrôle, ","")&amp;IF($L13="","connaissance des lieux, ","")&amp;IF($M13="","date de délivrance, ","")&amp;IF(AND($S13="Intérimaire",$N13=""),"date limite (fin de mission), ",""))&gt;0,"Incomplète : "&amp;LEFT(IF($A13="","salarié, ",IF(COUNTIF(Salariés!$H$2:$H$151,$A13)&gt;1,"salarié en double, ",""))&amp;IF($B13="","famille, ","")&amp;IF($E13="","type de contrôle, ","")&amp;IF(AND($T13="Obligatoire",$O13="",$S13&lt;&gt;"Jeune en dérogation (R. 4153-40)"),"attestation médicale, ","")&amp;IF($H13="","contrôle des connaissances, ","")&amp;IF($K13="","échéance du contrôle, ","")&amp;IF($L13="","connaissance des lieux, ","")&amp;IF($M13="","date de délivrance, ","")&amp;IF(AND($S13="Intérimaire",$N13=""),"date limite (fin de mission), ",""),LEN(IF($A13="","salarié, ",IF(COUNTIF(Salariés!$H$2:$H$151,$A13)&gt;1,"salarié en double, ",""))&amp;IF($B13="","famille, ","")&amp;IF($E13="","type de contrôle, ","")&amp;IF(AND($T13="Obligatoire",$O13="",$S13&lt;&gt;"Jeune en dérogation (R. 4153-40)"),"attestation médicale, ","")&amp;IF($H13="","contrôle des connaissances, ","")&amp;IF($K13="","échéance du contrôle, ","")&amp;IF($L13="","connaissance des lieux, ","")&amp;IF($M13="","date de délivrance, ","")&amp;IF(AND($S13="Intérimaire",$N13=""),"date limite (fin de mission), ",""))-2),IF(LEN(IF(AND($U13&lt;&gt;"",$M13&lt;&gt;"",$U13&gt;$M13),"attestation plus récente, ","")&amp;IF(AND($H13&lt;&gt;"",$M13&lt;&gt;"",$H13&gt;$M13),"contrôle plus récent, ","")&amp;IF(AND($L13&lt;&gt;"",$M13&lt;&gt;"",$L13&gt;$M13),"connaissance des lieux plus récente, ","")&amp;IF(AND($M13&lt;&gt;"",$M13&gt;TODAY()),"délivrance datée dans le futur, ",""))&gt;0,"À redélivrer : "&amp;LEFT(IF(AND($U13&lt;&gt;"",$M13&lt;&gt;"",$U13&gt;$M13),"attestation plus récente, ","")&amp;IF(AND($H13&lt;&gt;"",$M13&lt;&gt;"",$H13&gt;$M13),"contrôle plus récent, ","")&amp;IF(AND($L13&lt;&gt;"",$M13&lt;&gt;"",$L13&gt;$M13),"connaissance des lieux plus récente, ","")&amp;IF(AND($M13&lt;&gt;"",$M13&gt;TODAY()),"délivrance datée dans le futur, ",""),LEN(IF(AND($U13&lt;&gt;"",$M13&lt;&gt;"",$U13&gt;$M13),"attestation plus récente, ","")&amp;IF(AND($H13&lt;&gt;"",$M13&lt;&gt;"",$H13&gt;$M13),"contrôle plus récent, ","")&amp;IF(AND($L13&lt;&gt;"",$M13&lt;&gt;"",$L13&gt;$M13),"connaissance des lieux plus récente, ","")&amp;IF(AND($M13&lt;&gt;"",$M13&gt;TODAY()),"délivrance datée dans le futur, ",""))-2),IF($P13&lt;TODAY(),"Expirée",IF($P13-TODAY()&lt;=60,"À renouveler","Valide"))))))</f>
      </c>
      <c r="R13" s="8"/>
      <c r="S13" s="14">
        <f>IF($A13="","",IFERROR(INDEX(Salariés!$D$2:$D$151,MATCH($A13,Salariés!$H$2:$H$151,0))&amp;"",""))</f>
      </c>
      <c r="T13" s="14">
        <f>IF($B13="","",IFERROR(VLOOKUP($B13,'Référentiel'!$A$2:$B$10,2,FALSE),""))</f>
      </c>
      <c r="U13" s="14">
        <f>IF(OR($A13="",$T13&lt;&gt;"Obligatoire"),"",IFERROR(IF(INDEX(Salariés!$E$2:$E$151,MATCH($A13,Salariés!$H$2:$H$151,0))="","",INDEX(Salariés!$E$2:$E$151,MATCH($A13,Salariés!$H$2:$H$151,0))),""))</f>
      </c>
      <c r="V13" s="14">
        <f>IF(OR($Q13="Valide",$Q13="À renouveler"),$P13+ROW()/100000,"")</f>
      </c>
      <c r="W13" s="14">
        <f>IF(AND($A13&lt;&gt;"",$A13='Autorisation à imprimer'!$D$1,OR($Q13="Valide",$Q13="À renouveler")),ROW(),"")</f>
      </c>
    </row>
    <row r="14" spans="1:23" x14ac:dyDescent="0.25">
      <c r="A14" s="8"/>
      <c r="B14" s="8"/>
      <c r="C14" s="8"/>
      <c r="D14" s="8"/>
      <c r="E14" s="8"/>
      <c r="F14" s="8"/>
      <c r="G14" s="8"/>
      <c r="H14" s="12"/>
      <c r="I14" s="8"/>
      <c r="J14" s="12"/>
      <c r="K14" s="13">
        <f>IF(AND($H14&lt;&gt;"",AND($E14="CACES®",$F14&lt;&gt;"",$F14&lt;&gt;"Sans objet")),EDATE($H14,12*IFERROR(VLOOKUP($F14,'Référentiel'!$D$2:$G$9,4,FALSE),5))-1,IF($J14="","",$J14))</f>
      </c>
      <c r="L14" s="12"/>
      <c r="M14" s="12"/>
      <c r="N14" s="12"/>
      <c r="O14" s="13">
        <f>IF(OR($A14="",$T14&lt;&gt;"Obligatoire"),"",IFERROR(IF(INDEX(Salariés!$F$2:$F$151,MATCH($A14,Salariés!$H$2:$H$151,0))="","",INDEX(Salariés!$F$2:$F$151,MATCH($A14,Salariés!$H$2:$H$151,0))),""))</f>
      </c>
      <c r="P14" s="13">
        <f>IF(NOT(OR($A14&lt;&gt;"",$B14&lt;&gt;"")),"",IF(COUNT($O14,$K14,$N14)=0,"",MIN($O14,$K14,$N14)))</f>
      </c>
      <c r="Q14" s="14">
        <f>IF(NOT(OR($A14&lt;&gt;"",$B14&lt;&gt;"")),"",IF($S14="Jeune en dérogation (R. 4153-40)","À vérifier : régime des jeunes (R. 4153-40)",IF(LEN(IF($A14="","salarié, ",IF(COUNTIF(Salariés!$H$2:$H$151,$A14)&gt;1,"salarié en double, ",""))&amp;IF($B14="","famille, ","")&amp;IF($E14="","type de contrôle, ","")&amp;IF(AND($T14="Obligatoire",$O14="",$S14&lt;&gt;"Jeune en dérogation (R. 4153-40)"),"attestation médicale, ","")&amp;IF($H14="","contrôle des connaissances, ","")&amp;IF($K14="","échéance du contrôle, ","")&amp;IF($L14="","connaissance des lieux, ","")&amp;IF($M14="","date de délivrance, ","")&amp;IF(AND($S14="Intérimaire",$N14=""),"date limite (fin de mission), ",""))&gt;0,"Incomplète : "&amp;LEFT(IF($A14="","salarié, ",IF(COUNTIF(Salariés!$H$2:$H$151,$A14)&gt;1,"salarié en double, ",""))&amp;IF($B14="","famille, ","")&amp;IF($E14="","type de contrôle, ","")&amp;IF(AND($T14="Obligatoire",$O14="",$S14&lt;&gt;"Jeune en dérogation (R. 4153-40)"),"attestation médicale, ","")&amp;IF($H14="","contrôle des connaissances, ","")&amp;IF($K14="","échéance du contrôle, ","")&amp;IF($L14="","connaissance des lieux, ","")&amp;IF($M14="","date de délivrance, ","")&amp;IF(AND($S14="Intérimaire",$N14=""),"date limite (fin de mission), ",""),LEN(IF($A14="","salarié, ",IF(COUNTIF(Salariés!$H$2:$H$151,$A14)&gt;1,"salarié en double, ",""))&amp;IF($B14="","famille, ","")&amp;IF($E14="","type de contrôle, ","")&amp;IF(AND($T14="Obligatoire",$O14="",$S14&lt;&gt;"Jeune en dérogation (R. 4153-40)"),"attestation médicale, ","")&amp;IF($H14="","contrôle des connaissances, ","")&amp;IF($K14="","échéance du contrôle, ","")&amp;IF($L14="","connaissance des lieux, ","")&amp;IF($M14="","date de délivrance, ","")&amp;IF(AND($S14="Intérimaire",$N14=""),"date limite (fin de mission), ",""))-2),IF(LEN(IF(AND($U14&lt;&gt;"",$M14&lt;&gt;"",$U14&gt;$M14),"attestation plus récente, ","")&amp;IF(AND($H14&lt;&gt;"",$M14&lt;&gt;"",$H14&gt;$M14),"contrôle plus récent, ","")&amp;IF(AND($L14&lt;&gt;"",$M14&lt;&gt;"",$L14&gt;$M14),"connaissance des lieux plus récente, ","")&amp;IF(AND($M14&lt;&gt;"",$M14&gt;TODAY()),"délivrance datée dans le futur, ",""))&gt;0,"À redélivrer : "&amp;LEFT(IF(AND($U14&lt;&gt;"",$M14&lt;&gt;"",$U14&gt;$M14),"attestation plus récente, ","")&amp;IF(AND($H14&lt;&gt;"",$M14&lt;&gt;"",$H14&gt;$M14),"contrôle plus récent, ","")&amp;IF(AND($L14&lt;&gt;"",$M14&lt;&gt;"",$L14&gt;$M14),"connaissance des lieux plus récente, ","")&amp;IF(AND($M14&lt;&gt;"",$M14&gt;TODAY()),"délivrance datée dans le futur, ",""),LEN(IF(AND($U14&lt;&gt;"",$M14&lt;&gt;"",$U14&gt;$M14),"attestation plus récente, ","")&amp;IF(AND($H14&lt;&gt;"",$M14&lt;&gt;"",$H14&gt;$M14),"contrôle plus récent, ","")&amp;IF(AND($L14&lt;&gt;"",$M14&lt;&gt;"",$L14&gt;$M14),"connaissance des lieux plus récente, ","")&amp;IF(AND($M14&lt;&gt;"",$M14&gt;TODAY()),"délivrance datée dans le futur, ",""))-2),IF($P14&lt;TODAY(),"Expirée",IF($P14-TODAY()&lt;=60,"À renouveler","Valide"))))))</f>
      </c>
      <c r="R14" s="8"/>
      <c r="S14" s="14">
        <f>IF($A14="","",IFERROR(INDEX(Salariés!$D$2:$D$151,MATCH($A14,Salariés!$H$2:$H$151,0))&amp;"",""))</f>
      </c>
      <c r="T14" s="14">
        <f>IF($B14="","",IFERROR(VLOOKUP($B14,'Référentiel'!$A$2:$B$10,2,FALSE),""))</f>
      </c>
      <c r="U14" s="14">
        <f>IF(OR($A14="",$T14&lt;&gt;"Obligatoire"),"",IFERROR(IF(INDEX(Salariés!$E$2:$E$151,MATCH($A14,Salariés!$H$2:$H$151,0))="","",INDEX(Salariés!$E$2:$E$151,MATCH($A14,Salariés!$H$2:$H$151,0))),""))</f>
      </c>
      <c r="V14" s="14">
        <f>IF(OR($Q14="Valide",$Q14="À renouveler"),$P14+ROW()/100000,"")</f>
      </c>
      <c r="W14" s="14">
        <f>IF(AND($A14&lt;&gt;"",$A14='Autorisation à imprimer'!$D$1,OR($Q14="Valide",$Q14="À renouveler")),ROW(),"")</f>
      </c>
    </row>
    <row r="15" spans="1:23" x14ac:dyDescent="0.25">
      <c r="A15" s="8"/>
      <c r="B15" s="8"/>
      <c r="C15" s="8"/>
      <c r="D15" s="8"/>
      <c r="E15" s="8"/>
      <c r="F15" s="8"/>
      <c r="G15" s="8"/>
      <c r="H15" s="12"/>
      <c r="I15" s="8"/>
      <c r="J15" s="12"/>
      <c r="K15" s="13">
        <f>IF(AND($H15&lt;&gt;"",AND($E15="CACES®",$F15&lt;&gt;"",$F15&lt;&gt;"Sans objet")),EDATE($H15,12*IFERROR(VLOOKUP($F15,'Référentiel'!$D$2:$G$9,4,FALSE),5))-1,IF($J15="","",$J15))</f>
      </c>
      <c r="L15" s="12"/>
      <c r="M15" s="12"/>
      <c r="N15" s="12"/>
      <c r="O15" s="13">
        <f>IF(OR($A15="",$T15&lt;&gt;"Obligatoire"),"",IFERROR(IF(INDEX(Salariés!$F$2:$F$151,MATCH($A15,Salariés!$H$2:$H$151,0))="","",INDEX(Salariés!$F$2:$F$151,MATCH($A15,Salariés!$H$2:$H$151,0))),""))</f>
      </c>
      <c r="P15" s="13">
        <f>IF(NOT(OR($A15&lt;&gt;"",$B15&lt;&gt;"")),"",IF(COUNT($O15,$K15,$N15)=0,"",MIN($O15,$K15,$N15)))</f>
      </c>
      <c r="Q15" s="14">
        <f>IF(NOT(OR($A15&lt;&gt;"",$B15&lt;&gt;"")),"",IF($S15="Jeune en dérogation (R. 4153-40)","À vérifier : régime des jeunes (R. 4153-40)",IF(LEN(IF($A15="","salarié, ",IF(COUNTIF(Salariés!$H$2:$H$151,$A15)&gt;1,"salarié en double, ",""))&amp;IF($B15="","famille, ","")&amp;IF($E15="","type de contrôle, ","")&amp;IF(AND($T15="Obligatoire",$O15="",$S15&lt;&gt;"Jeune en dérogation (R. 4153-40)"),"attestation médicale, ","")&amp;IF($H15="","contrôle des connaissances, ","")&amp;IF($K15="","échéance du contrôle, ","")&amp;IF($L15="","connaissance des lieux, ","")&amp;IF($M15="","date de délivrance, ","")&amp;IF(AND($S15="Intérimaire",$N15=""),"date limite (fin de mission), ",""))&gt;0,"Incomplète : "&amp;LEFT(IF($A15="","salarié, ",IF(COUNTIF(Salariés!$H$2:$H$151,$A15)&gt;1,"salarié en double, ",""))&amp;IF($B15="","famille, ","")&amp;IF($E15="","type de contrôle, ","")&amp;IF(AND($T15="Obligatoire",$O15="",$S15&lt;&gt;"Jeune en dérogation (R. 4153-40)"),"attestation médicale, ","")&amp;IF($H15="","contrôle des connaissances, ","")&amp;IF($K15="","échéance du contrôle, ","")&amp;IF($L15="","connaissance des lieux, ","")&amp;IF($M15="","date de délivrance, ","")&amp;IF(AND($S15="Intérimaire",$N15=""),"date limite (fin de mission), ",""),LEN(IF($A15="","salarié, ",IF(COUNTIF(Salariés!$H$2:$H$151,$A15)&gt;1,"salarié en double, ",""))&amp;IF($B15="","famille, ","")&amp;IF($E15="","type de contrôle, ","")&amp;IF(AND($T15="Obligatoire",$O15="",$S15&lt;&gt;"Jeune en dérogation (R. 4153-40)"),"attestation médicale, ","")&amp;IF($H15="","contrôle des connaissances, ","")&amp;IF($K15="","échéance du contrôle, ","")&amp;IF($L15="","connaissance des lieux, ","")&amp;IF($M15="","date de délivrance, ","")&amp;IF(AND($S15="Intérimaire",$N15=""),"date limite (fin de mission), ",""))-2),IF(LEN(IF(AND($U15&lt;&gt;"",$M15&lt;&gt;"",$U15&gt;$M15),"attestation plus récente, ","")&amp;IF(AND($H15&lt;&gt;"",$M15&lt;&gt;"",$H15&gt;$M15),"contrôle plus récent, ","")&amp;IF(AND($L15&lt;&gt;"",$M15&lt;&gt;"",$L15&gt;$M15),"connaissance des lieux plus récente, ","")&amp;IF(AND($M15&lt;&gt;"",$M15&gt;TODAY()),"délivrance datée dans le futur, ",""))&gt;0,"À redélivrer : "&amp;LEFT(IF(AND($U15&lt;&gt;"",$M15&lt;&gt;"",$U15&gt;$M15),"attestation plus récente, ","")&amp;IF(AND($H15&lt;&gt;"",$M15&lt;&gt;"",$H15&gt;$M15),"contrôle plus récent, ","")&amp;IF(AND($L15&lt;&gt;"",$M15&lt;&gt;"",$L15&gt;$M15),"connaissance des lieux plus récente, ","")&amp;IF(AND($M15&lt;&gt;"",$M15&gt;TODAY()),"délivrance datée dans le futur, ",""),LEN(IF(AND($U15&lt;&gt;"",$M15&lt;&gt;"",$U15&gt;$M15),"attestation plus récente, ","")&amp;IF(AND($H15&lt;&gt;"",$M15&lt;&gt;"",$H15&gt;$M15),"contrôle plus récent, ","")&amp;IF(AND($L15&lt;&gt;"",$M15&lt;&gt;"",$L15&gt;$M15),"connaissance des lieux plus récente, ","")&amp;IF(AND($M15&lt;&gt;"",$M15&gt;TODAY()),"délivrance datée dans le futur, ",""))-2),IF($P15&lt;TODAY(),"Expirée",IF($P15-TODAY()&lt;=60,"À renouveler","Valide"))))))</f>
      </c>
      <c r="R15" s="8"/>
      <c r="S15" s="14">
        <f>IF($A15="","",IFERROR(INDEX(Salariés!$D$2:$D$151,MATCH($A15,Salariés!$H$2:$H$151,0))&amp;"",""))</f>
      </c>
      <c r="T15" s="14">
        <f>IF($B15="","",IFERROR(VLOOKUP($B15,'Référentiel'!$A$2:$B$10,2,FALSE),""))</f>
      </c>
      <c r="U15" s="14">
        <f>IF(OR($A15="",$T15&lt;&gt;"Obligatoire"),"",IFERROR(IF(INDEX(Salariés!$E$2:$E$151,MATCH($A15,Salariés!$H$2:$H$151,0))="","",INDEX(Salariés!$E$2:$E$151,MATCH($A15,Salariés!$H$2:$H$151,0))),""))</f>
      </c>
      <c r="V15" s="14">
        <f>IF(OR($Q15="Valide",$Q15="À renouveler"),$P15+ROW()/100000,"")</f>
      </c>
      <c r="W15" s="14">
        <f>IF(AND($A15&lt;&gt;"",$A15='Autorisation à imprimer'!$D$1,OR($Q15="Valide",$Q15="À renouveler")),ROW(),"")</f>
      </c>
    </row>
    <row r="16" spans="1:23" x14ac:dyDescent="0.25">
      <c r="A16" s="8"/>
      <c r="B16" s="8"/>
      <c r="C16" s="8"/>
      <c r="D16" s="8"/>
      <c r="E16" s="8"/>
      <c r="F16" s="8"/>
      <c r="G16" s="8"/>
      <c r="H16" s="12"/>
      <c r="I16" s="8"/>
      <c r="J16" s="12"/>
      <c r="K16" s="13">
        <f>IF(AND($H16&lt;&gt;"",AND($E16="CACES®",$F16&lt;&gt;"",$F16&lt;&gt;"Sans objet")),EDATE($H16,12*IFERROR(VLOOKUP($F16,'Référentiel'!$D$2:$G$9,4,FALSE),5))-1,IF($J16="","",$J16))</f>
      </c>
      <c r="L16" s="12"/>
      <c r="M16" s="12"/>
      <c r="N16" s="12"/>
      <c r="O16" s="13">
        <f>IF(OR($A16="",$T16&lt;&gt;"Obligatoire"),"",IFERROR(IF(INDEX(Salariés!$F$2:$F$151,MATCH($A16,Salariés!$H$2:$H$151,0))="","",INDEX(Salariés!$F$2:$F$151,MATCH($A16,Salariés!$H$2:$H$151,0))),""))</f>
      </c>
      <c r="P16" s="13">
        <f>IF(NOT(OR($A16&lt;&gt;"",$B16&lt;&gt;"")),"",IF(COUNT($O16,$K16,$N16)=0,"",MIN($O16,$K16,$N16)))</f>
      </c>
      <c r="Q16" s="14">
        <f>IF(NOT(OR($A16&lt;&gt;"",$B16&lt;&gt;"")),"",IF($S16="Jeune en dérogation (R. 4153-40)","À vérifier : régime des jeunes (R. 4153-40)",IF(LEN(IF($A16="","salarié, ",IF(COUNTIF(Salariés!$H$2:$H$151,$A16)&gt;1,"salarié en double, ",""))&amp;IF($B16="","famille, ","")&amp;IF($E16="","type de contrôle, ","")&amp;IF(AND($T16="Obligatoire",$O16="",$S16&lt;&gt;"Jeune en dérogation (R. 4153-40)"),"attestation médicale, ","")&amp;IF($H16="","contrôle des connaissances, ","")&amp;IF($K16="","échéance du contrôle, ","")&amp;IF($L16="","connaissance des lieux, ","")&amp;IF($M16="","date de délivrance, ","")&amp;IF(AND($S16="Intérimaire",$N16=""),"date limite (fin de mission), ",""))&gt;0,"Incomplète : "&amp;LEFT(IF($A16="","salarié, ",IF(COUNTIF(Salariés!$H$2:$H$151,$A16)&gt;1,"salarié en double, ",""))&amp;IF($B16="","famille, ","")&amp;IF($E16="","type de contrôle, ","")&amp;IF(AND($T16="Obligatoire",$O16="",$S16&lt;&gt;"Jeune en dérogation (R. 4153-40)"),"attestation médicale, ","")&amp;IF($H16="","contrôle des connaissances, ","")&amp;IF($K16="","échéance du contrôle, ","")&amp;IF($L16="","connaissance des lieux, ","")&amp;IF($M16="","date de délivrance, ","")&amp;IF(AND($S16="Intérimaire",$N16=""),"date limite (fin de mission), ",""),LEN(IF($A16="","salarié, ",IF(COUNTIF(Salariés!$H$2:$H$151,$A16)&gt;1,"salarié en double, ",""))&amp;IF($B16="","famille, ","")&amp;IF($E16="","type de contrôle, ","")&amp;IF(AND($T16="Obligatoire",$O16="",$S16&lt;&gt;"Jeune en dérogation (R. 4153-40)"),"attestation médicale, ","")&amp;IF($H16="","contrôle des connaissances, ","")&amp;IF($K16="","échéance du contrôle, ","")&amp;IF($L16="","connaissance des lieux, ","")&amp;IF($M16="","date de délivrance, ","")&amp;IF(AND($S16="Intérimaire",$N16=""),"date limite (fin de mission), ",""))-2),IF(LEN(IF(AND($U16&lt;&gt;"",$M16&lt;&gt;"",$U16&gt;$M16),"attestation plus récente, ","")&amp;IF(AND($H16&lt;&gt;"",$M16&lt;&gt;"",$H16&gt;$M16),"contrôle plus récent, ","")&amp;IF(AND($L16&lt;&gt;"",$M16&lt;&gt;"",$L16&gt;$M16),"connaissance des lieux plus récente, ","")&amp;IF(AND($M16&lt;&gt;"",$M16&gt;TODAY()),"délivrance datée dans le futur, ",""))&gt;0,"À redélivrer : "&amp;LEFT(IF(AND($U16&lt;&gt;"",$M16&lt;&gt;"",$U16&gt;$M16),"attestation plus récente, ","")&amp;IF(AND($H16&lt;&gt;"",$M16&lt;&gt;"",$H16&gt;$M16),"contrôle plus récent, ","")&amp;IF(AND($L16&lt;&gt;"",$M16&lt;&gt;"",$L16&gt;$M16),"connaissance des lieux plus récente, ","")&amp;IF(AND($M16&lt;&gt;"",$M16&gt;TODAY()),"délivrance datée dans le futur, ",""),LEN(IF(AND($U16&lt;&gt;"",$M16&lt;&gt;"",$U16&gt;$M16),"attestation plus récente, ","")&amp;IF(AND($H16&lt;&gt;"",$M16&lt;&gt;"",$H16&gt;$M16),"contrôle plus récent, ","")&amp;IF(AND($L16&lt;&gt;"",$M16&lt;&gt;"",$L16&gt;$M16),"connaissance des lieux plus récente, ","")&amp;IF(AND($M16&lt;&gt;"",$M16&gt;TODAY()),"délivrance datée dans le futur, ",""))-2),IF($P16&lt;TODAY(),"Expirée",IF($P16-TODAY()&lt;=60,"À renouveler","Valide"))))))</f>
      </c>
      <c r="R16" s="8"/>
      <c r="S16" s="14">
        <f>IF($A16="","",IFERROR(INDEX(Salariés!$D$2:$D$151,MATCH($A16,Salariés!$H$2:$H$151,0))&amp;"",""))</f>
      </c>
      <c r="T16" s="14">
        <f>IF($B16="","",IFERROR(VLOOKUP($B16,'Référentiel'!$A$2:$B$10,2,FALSE),""))</f>
      </c>
      <c r="U16" s="14">
        <f>IF(OR($A16="",$T16&lt;&gt;"Obligatoire"),"",IFERROR(IF(INDEX(Salariés!$E$2:$E$151,MATCH($A16,Salariés!$H$2:$H$151,0))="","",INDEX(Salariés!$E$2:$E$151,MATCH($A16,Salariés!$H$2:$H$151,0))),""))</f>
      </c>
      <c r="V16" s="14">
        <f>IF(OR($Q16="Valide",$Q16="À renouveler"),$P16+ROW()/100000,"")</f>
      </c>
      <c r="W16" s="14">
        <f>IF(AND($A16&lt;&gt;"",$A16='Autorisation à imprimer'!$D$1,OR($Q16="Valide",$Q16="À renouveler")),ROW(),"")</f>
      </c>
    </row>
    <row r="17" spans="1:23" x14ac:dyDescent="0.25">
      <c r="A17" s="8"/>
      <c r="B17" s="8"/>
      <c r="C17" s="8"/>
      <c r="D17" s="8"/>
      <c r="E17" s="8"/>
      <c r="F17" s="8"/>
      <c r="G17" s="8"/>
      <c r="H17" s="12"/>
      <c r="I17" s="8"/>
      <c r="J17" s="12"/>
      <c r="K17" s="13">
        <f>IF(AND($H17&lt;&gt;"",AND($E17="CACES®",$F17&lt;&gt;"",$F17&lt;&gt;"Sans objet")),EDATE($H17,12*IFERROR(VLOOKUP($F17,'Référentiel'!$D$2:$G$9,4,FALSE),5))-1,IF($J17="","",$J17))</f>
      </c>
      <c r="L17" s="12"/>
      <c r="M17" s="12"/>
      <c r="N17" s="12"/>
      <c r="O17" s="13">
        <f>IF(OR($A17="",$T17&lt;&gt;"Obligatoire"),"",IFERROR(IF(INDEX(Salariés!$F$2:$F$151,MATCH($A17,Salariés!$H$2:$H$151,0))="","",INDEX(Salariés!$F$2:$F$151,MATCH($A17,Salariés!$H$2:$H$151,0))),""))</f>
      </c>
      <c r="P17" s="13">
        <f>IF(NOT(OR($A17&lt;&gt;"",$B17&lt;&gt;"")),"",IF(COUNT($O17,$K17,$N17)=0,"",MIN($O17,$K17,$N17)))</f>
      </c>
      <c r="Q17" s="14">
        <f>IF(NOT(OR($A17&lt;&gt;"",$B17&lt;&gt;"")),"",IF($S17="Jeune en dérogation (R. 4153-40)","À vérifier : régime des jeunes (R. 4153-40)",IF(LEN(IF($A17="","salarié, ",IF(COUNTIF(Salariés!$H$2:$H$151,$A17)&gt;1,"salarié en double, ",""))&amp;IF($B17="","famille, ","")&amp;IF($E17="","type de contrôle, ","")&amp;IF(AND($T17="Obligatoire",$O17="",$S17&lt;&gt;"Jeune en dérogation (R. 4153-40)"),"attestation médicale, ","")&amp;IF($H17="","contrôle des connaissances, ","")&amp;IF($K17="","échéance du contrôle, ","")&amp;IF($L17="","connaissance des lieux, ","")&amp;IF($M17="","date de délivrance, ","")&amp;IF(AND($S17="Intérimaire",$N17=""),"date limite (fin de mission), ",""))&gt;0,"Incomplète : "&amp;LEFT(IF($A17="","salarié, ",IF(COUNTIF(Salariés!$H$2:$H$151,$A17)&gt;1,"salarié en double, ",""))&amp;IF($B17="","famille, ","")&amp;IF($E17="","type de contrôle, ","")&amp;IF(AND($T17="Obligatoire",$O17="",$S17&lt;&gt;"Jeune en dérogation (R. 4153-40)"),"attestation médicale, ","")&amp;IF($H17="","contrôle des connaissances, ","")&amp;IF($K17="","échéance du contrôle, ","")&amp;IF($L17="","connaissance des lieux, ","")&amp;IF($M17="","date de délivrance, ","")&amp;IF(AND($S17="Intérimaire",$N17=""),"date limite (fin de mission), ",""),LEN(IF($A17="","salarié, ",IF(COUNTIF(Salariés!$H$2:$H$151,$A17)&gt;1,"salarié en double, ",""))&amp;IF($B17="","famille, ","")&amp;IF($E17="","type de contrôle, ","")&amp;IF(AND($T17="Obligatoire",$O17="",$S17&lt;&gt;"Jeune en dérogation (R. 4153-40)"),"attestation médicale, ","")&amp;IF($H17="","contrôle des connaissances, ","")&amp;IF($K17="","échéance du contrôle, ","")&amp;IF($L17="","connaissance des lieux, ","")&amp;IF($M17="","date de délivrance, ","")&amp;IF(AND($S17="Intérimaire",$N17=""),"date limite (fin de mission), ",""))-2),IF(LEN(IF(AND($U17&lt;&gt;"",$M17&lt;&gt;"",$U17&gt;$M17),"attestation plus récente, ","")&amp;IF(AND($H17&lt;&gt;"",$M17&lt;&gt;"",$H17&gt;$M17),"contrôle plus récent, ","")&amp;IF(AND($L17&lt;&gt;"",$M17&lt;&gt;"",$L17&gt;$M17),"connaissance des lieux plus récente, ","")&amp;IF(AND($M17&lt;&gt;"",$M17&gt;TODAY()),"délivrance datée dans le futur, ",""))&gt;0,"À redélivrer : "&amp;LEFT(IF(AND($U17&lt;&gt;"",$M17&lt;&gt;"",$U17&gt;$M17),"attestation plus récente, ","")&amp;IF(AND($H17&lt;&gt;"",$M17&lt;&gt;"",$H17&gt;$M17),"contrôle plus récent, ","")&amp;IF(AND($L17&lt;&gt;"",$M17&lt;&gt;"",$L17&gt;$M17),"connaissance des lieux plus récente, ","")&amp;IF(AND($M17&lt;&gt;"",$M17&gt;TODAY()),"délivrance datée dans le futur, ",""),LEN(IF(AND($U17&lt;&gt;"",$M17&lt;&gt;"",$U17&gt;$M17),"attestation plus récente, ","")&amp;IF(AND($H17&lt;&gt;"",$M17&lt;&gt;"",$H17&gt;$M17),"contrôle plus récent, ","")&amp;IF(AND($L17&lt;&gt;"",$M17&lt;&gt;"",$L17&gt;$M17),"connaissance des lieux plus récente, ","")&amp;IF(AND($M17&lt;&gt;"",$M17&gt;TODAY()),"délivrance datée dans le futur, ",""))-2),IF($P17&lt;TODAY(),"Expirée",IF($P17-TODAY()&lt;=60,"À renouveler","Valide"))))))</f>
      </c>
      <c r="R17" s="8"/>
      <c r="S17" s="14">
        <f>IF($A17="","",IFERROR(INDEX(Salariés!$D$2:$D$151,MATCH($A17,Salariés!$H$2:$H$151,0))&amp;"",""))</f>
      </c>
      <c r="T17" s="14">
        <f>IF($B17="","",IFERROR(VLOOKUP($B17,'Référentiel'!$A$2:$B$10,2,FALSE),""))</f>
      </c>
      <c r="U17" s="14">
        <f>IF(OR($A17="",$T17&lt;&gt;"Obligatoire"),"",IFERROR(IF(INDEX(Salariés!$E$2:$E$151,MATCH($A17,Salariés!$H$2:$H$151,0))="","",INDEX(Salariés!$E$2:$E$151,MATCH($A17,Salariés!$H$2:$H$151,0))),""))</f>
      </c>
      <c r="V17" s="14">
        <f>IF(OR($Q17="Valide",$Q17="À renouveler"),$P17+ROW()/100000,"")</f>
      </c>
      <c r="W17" s="14">
        <f>IF(AND($A17&lt;&gt;"",$A17='Autorisation à imprimer'!$D$1,OR($Q17="Valide",$Q17="À renouveler")),ROW(),"")</f>
      </c>
    </row>
    <row r="18" spans="1:23" x14ac:dyDescent="0.25">
      <c r="A18" s="8"/>
      <c r="B18" s="8"/>
      <c r="C18" s="8"/>
      <c r="D18" s="8"/>
      <c r="E18" s="8"/>
      <c r="F18" s="8"/>
      <c r="G18" s="8"/>
      <c r="H18" s="12"/>
      <c r="I18" s="8"/>
      <c r="J18" s="12"/>
      <c r="K18" s="13">
        <f>IF(AND($H18&lt;&gt;"",AND($E18="CACES®",$F18&lt;&gt;"",$F18&lt;&gt;"Sans objet")),EDATE($H18,12*IFERROR(VLOOKUP($F18,'Référentiel'!$D$2:$G$9,4,FALSE),5))-1,IF($J18="","",$J18))</f>
      </c>
      <c r="L18" s="12"/>
      <c r="M18" s="12"/>
      <c r="N18" s="12"/>
      <c r="O18" s="13">
        <f>IF(OR($A18="",$T18&lt;&gt;"Obligatoire"),"",IFERROR(IF(INDEX(Salariés!$F$2:$F$151,MATCH($A18,Salariés!$H$2:$H$151,0))="","",INDEX(Salariés!$F$2:$F$151,MATCH($A18,Salariés!$H$2:$H$151,0))),""))</f>
      </c>
      <c r="P18" s="13">
        <f>IF(NOT(OR($A18&lt;&gt;"",$B18&lt;&gt;"")),"",IF(COUNT($O18,$K18,$N18)=0,"",MIN($O18,$K18,$N18)))</f>
      </c>
      <c r="Q18" s="14">
        <f>IF(NOT(OR($A18&lt;&gt;"",$B18&lt;&gt;"")),"",IF($S18="Jeune en dérogation (R. 4153-40)","À vérifier : régime des jeunes (R. 4153-40)",IF(LEN(IF($A18="","salarié, ",IF(COUNTIF(Salariés!$H$2:$H$151,$A18)&gt;1,"salarié en double, ",""))&amp;IF($B18="","famille, ","")&amp;IF($E18="","type de contrôle, ","")&amp;IF(AND($T18="Obligatoire",$O18="",$S18&lt;&gt;"Jeune en dérogation (R. 4153-40)"),"attestation médicale, ","")&amp;IF($H18="","contrôle des connaissances, ","")&amp;IF($K18="","échéance du contrôle, ","")&amp;IF($L18="","connaissance des lieux, ","")&amp;IF($M18="","date de délivrance, ","")&amp;IF(AND($S18="Intérimaire",$N18=""),"date limite (fin de mission), ",""))&gt;0,"Incomplète : "&amp;LEFT(IF($A18="","salarié, ",IF(COUNTIF(Salariés!$H$2:$H$151,$A18)&gt;1,"salarié en double, ",""))&amp;IF($B18="","famille, ","")&amp;IF($E18="","type de contrôle, ","")&amp;IF(AND($T18="Obligatoire",$O18="",$S18&lt;&gt;"Jeune en dérogation (R. 4153-40)"),"attestation médicale, ","")&amp;IF($H18="","contrôle des connaissances, ","")&amp;IF($K18="","échéance du contrôle, ","")&amp;IF($L18="","connaissance des lieux, ","")&amp;IF($M18="","date de délivrance, ","")&amp;IF(AND($S18="Intérimaire",$N18=""),"date limite (fin de mission), ",""),LEN(IF($A18="","salarié, ",IF(COUNTIF(Salariés!$H$2:$H$151,$A18)&gt;1,"salarié en double, ",""))&amp;IF($B18="","famille, ","")&amp;IF($E18="","type de contrôle, ","")&amp;IF(AND($T18="Obligatoire",$O18="",$S18&lt;&gt;"Jeune en dérogation (R. 4153-40)"),"attestation médicale, ","")&amp;IF($H18="","contrôle des connaissances, ","")&amp;IF($K18="","échéance du contrôle, ","")&amp;IF($L18="","connaissance des lieux, ","")&amp;IF($M18="","date de délivrance, ","")&amp;IF(AND($S18="Intérimaire",$N18=""),"date limite (fin de mission), ",""))-2),IF(LEN(IF(AND($U18&lt;&gt;"",$M18&lt;&gt;"",$U18&gt;$M18),"attestation plus récente, ","")&amp;IF(AND($H18&lt;&gt;"",$M18&lt;&gt;"",$H18&gt;$M18),"contrôle plus récent, ","")&amp;IF(AND($L18&lt;&gt;"",$M18&lt;&gt;"",$L18&gt;$M18),"connaissance des lieux plus récente, ","")&amp;IF(AND($M18&lt;&gt;"",$M18&gt;TODAY()),"délivrance datée dans le futur, ",""))&gt;0,"À redélivrer : "&amp;LEFT(IF(AND($U18&lt;&gt;"",$M18&lt;&gt;"",$U18&gt;$M18),"attestation plus récente, ","")&amp;IF(AND($H18&lt;&gt;"",$M18&lt;&gt;"",$H18&gt;$M18),"contrôle plus récent, ","")&amp;IF(AND($L18&lt;&gt;"",$M18&lt;&gt;"",$L18&gt;$M18),"connaissance des lieux plus récente, ","")&amp;IF(AND($M18&lt;&gt;"",$M18&gt;TODAY()),"délivrance datée dans le futur, ",""),LEN(IF(AND($U18&lt;&gt;"",$M18&lt;&gt;"",$U18&gt;$M18),"attestation plus récente, ","")&amp;IF(AND($H18&lt;&gt;"",$M18&lt;&gt;"",$H18&gt;$M18),"contrôle plus récent, ","")&amp;IF(AND($L18&lt;&gt;"",$M18&lt;&gt;"",$L18&gt;$M18),"connaissance des lieux plus récente, ","")&amp;IF(AND($M18&lt;&gt;"",$M18&gt;TODAY()),"délivrance datée dans le futur, ",""))-2),IF($P18&lt;TODAY(),"Expirée",IF($P18-TODAY()&lt;=60,"À renouveler","Valide"))))))</f>
      </c>
      <c r="R18" s="8"/>
      <c r="S18" s="14">
        <f>IF($A18="","",IFERROR(INDEX(Salariés!$D$2:$D$151,MATCH($A18,Salariés!$H$2:$H$151,0))&amp;"",""))</f>
      </c>
      <c r="T18" s="14">
        <f>IF($B18="","",IFERROR(VLOOKUP($B18,'Référentiel'!$A$2:$B$10,2,FALSE),""))</f>
      </c>
      <c r="U18" s="14">
        <f>IF(OR($A18="",$T18&lt;&gt;"Obligatoire"),"",IFERROR(IF(INDEX(Salariés!$E$2:$E$151,MATCH($A18,Salariés!$H$2:$H$151,0))="","",INDEX(Salariés!$E$2:$E$151,MATCH($A18,Salariés!$H$2:$H$151,0))),""))</f>
      </c>
      <c r="V18" s="14">
        <f>IF(OR($Q18="Valide",$Q18="À renouveler"),$P18+ROW()/100000,"")</f>
      </c>
      <c r="W18" s="14">
        <f>IF(AND($A18&lt;&gt;"",$A18='Autorisation à imprimer'!$D$1,OR($Q18="Valide",$Q18="À renouveler")),ROW(),"")</f>
      </c>
    </row>
    <row r="19" spans="1:23" x14ac:dyDescent="0.25">
      <c r="A19" s="8"/>
      <c r="B19" s="8"/>
      <c r="C19" s="8"/>
      <c r="D19" s="8"/>
      <c r="E19" s="8"/>
      <c r="F19" s="8"/>
      <c r="G19" s="8"/>
      <c r="H19" s="12"/>
      <c r="I19" s="8"/>
      <c r="J19" s="12"/>
      <c r="K19" s="13">
        <f>IF(AND($H19&lt;&gt;"",AND($E19="CACES®",$F19&lt;&gt;"",$F19&lt;&gt;"Sans objet")),EDATE($H19,12*IFERROR(VLOOKUP($F19,'Référentiel'!$D$2:$G$9,4,FALSE),5))-1,IF($J19="","",$J19))</f>
      </c>
      <c r="L19" s="12"/>
      <c r="M19" s="12"/>
      <c r="N19" s="12"/>
      <c r="O19" s="13">
        <f>IF(OR($A19="",$T19&lt;&gt;"Obligatoire"),"",IFERROR(IF(INDEX(Salariés!$F$2:$F$151,MATCH($A19,Salariés!$H$2:$H$151,0))="","",INDEX(Salariés!$F$2:$F$151,MATCH($A19,Salariés!$H$2:$H$151,0))),""))</f>
      </c>
      <c r="P19" s="13">
        <f>IF(NOT(OR($A19&lt;&gt;"",$B19&lt;&gt;"")),"",IF(COUNT($O19,$K19,$N19)=0,"",MIN($O19,$K19,$N19)))</f>
      </c>
      <c r="Q19" s="14">
        <f>IF(NOT(OR($A19&lt;&gt;"",$B19&lt;&gt;"")),"",IF($S19="Jeune en dérogation (R. 4153-40)","À vérifier : régime des jeunes (R. 4153-40)",IF(LEN(IF($A19="","salarié, ",IF(COUNTIF(Salariés!$H$2:$H$151,$A19)&gt;1,"salarié en double, ",""))&amp;IF($B19="","famille, ","")&amp;IF($E19="","type de contrôle, ","")&amp;IF(AND($T19="Obligatoire",$O19="",$S19&lt;&gt;"Jeune en dérogation (R. 4153-40)"),"attestation médicale, ","")&amp;IF($H19="","contrôle des connaissances, ","")&amp;IF($K19="","échéance du contrôle, ","")&amp;IF($L19="","connaissance des lieux, ","")&amp;IF($M19="","date de délivrance, ","")&amp;IF(AND($S19="Intérimaire",$N19=""),"date limite (fin de mission), ",""))&gt;0,"Incomplète : "&amp;LEFT(IF($A19="","salarié, ",IF(COUNTIF(Salariés!$H$2:$H$151,$A19)&gt;1,"salarié en double, ",""))&amp;IF($B19="","famille, ","")&amp;IF($E19="","type de contrôle, ","")&amp;IF(AND($T19="Obligatoire",$O19="",$S19&lt;&gt;"Jeune en dérogation (R. 4153-40)"),"attestation médicale, ","")&amp;IF($H19="","contrôle des connaissances, ","")&amp;IF($K19="","échéance du contrôle, ","")&amp;IF($L19="","connaissance des lieux, ","")&amp;IF($M19="","date de délivrance, ","")&amp;IF(AND($S19="Intérimaire",$N19=""),"date limite (fin de mission), ",""),LEN(IF($A19="","salarié, ",IF(COUNTIF(Salariés!$H$2:$H$151,$A19)&gt;1,"salarié en double, ",""))&amp;IF($B19="","famille, ","")&amp;IF($E19="","type de contrôle, ","")&amp;IF(AND($T19="Obligatoire",$O19="",$S19&lt;&gt;"Jeune en dérogation (R. 4153-40)"),"attestation médicale, ","")&amp;IF($H19="","contrôle des connaissances, ","")&amp;IF($K19="","échéance du contrôle, ","")&amp;IF($L19="","connaissance des lieux, ","")&amp;IF($M19="","date de délivrance, ","")&amp;IF(AND($S19="Intérimaire",$N19=""),"date limite (fin de mission), ",""))-2),IF(LEN(IF(AND($U19&lt;&gt;"",$M19&lt;&gt;"",$U19&gt;$M19),"attestation plus récente, ","")&amp;IF(AND($H19&lt;&gt;"",$M19&lt;&gt;"",$H19&gt;$M19),"contrôle plus récent, ","")&amp;IF(AND($L19&lt;&gt;"",$M19&lt;&gt;"",$L19&gt;$M19),"connaissance des lieux plus récente, ","")&amp;IF(AND($M19&lt;&gt;"",$M19&gt;TODAY()),"délivrance datée dans le futur, ",""))&gt;0,"À redélivrer : "&amp;LEFT(IF(AND($U19&lt;&gt;"",$M19&lt;&gt;"",$U19&gt;$M19),"attestation plus récente, ","")&amp;IF(AND($H19&lt;&gt;"",$M19&lt;&gt;"",$H19&gt;$M19),"contrôle plus récent, ","")&amp;IF(AND($L19&lt;&gt;"",$M19&lt;&gt;"",$L19&gt;$M19),"connaissance des lieux plus récente, ","")&amp;IF(AND($M19&lt;&gt;"",$M19&gt;TODAY()),"délivrance datée dans le futur, ",""),LEN(IF(AND($U19&lt;&gt;"",$M19&lt;&gt;"",$U19&gt;$M19),"attestation plus récente, ","")&amp;IF(AND($H19&lt;&gt;"",$M19&lt;&gt;"",$H19&gt;$M19),"contrôle plus récent, ","")&amp;IF(AND($L19&lt;&gt;"",$M19&lt;&gt;"",$L19&gt;$M19),"connaissance des lieux plus récente, ","")&amp;IF(AND($M19&lt;&gt;"",$M19&gt;TODAY()),"délivrance datée dans le futur, ",""))-2),IF($P19&lt;TODAY(),"Expirée",IF($P19-TODAY()&lt;=60,"À renouveler","Valide"))))))</f>
      </c>
      <c r="R19" s="8"/>
      <c r="S19" s="14">
        <f>IF($A19="","",IFERROR(INDEX(Salariés!$D$2:$D$151,MATCH($A19,Salariés!$H$2:$H$151,0))&amp;"",""))</f>
      </c>
      <c r="T19" s="14">
        <f>IF($B19="","",IFERROR(VLOOKUP($B19,'Référentiel'!$A$2:$B$10,2,FALSE),""))</f>
      </c>
      <c r="U19" s="14">
        <f>IF(OR($A19="",$T19&lt;&gt;"Obligatoire"),"",IFERROR(IF(INDEX(Salariés!$E$2:$E$151,MATCH($A19,Salariés!$H$2:$H$151,0))="","",INDEX(Salariés!$E$2:$E$151,MATCH($A19,Salariés!$H$2:$H$151,0))),""))</f>
      </c>
      <c r="V19" s="14">
        <f>IF(OR($Q19="Valide",$Q19="À renouveler"),$P19+ROW()/100000,"")</f>
      </c>
      <c r="W19" s="14">
        <f>IF(AND($A19&lt;&gt;"",$A19='Autorisation à imprimer'!$D$1,OR($Q19="Valide",$Q19="À renouveler")),ROW(),"")</f>
      </c>
    </row>
    <row r="20" spans="1:23" x14ac:dyDescent="0.25">
      <c r="A20" s="8"/>
      <c r="B20" s="8"/>
      <c r="C20" s="8"/>
      <c r="D20" s="8"/>
      <c r="E20" s="8"/>
      <c r="F20" s="8"/>
      <c r="G20" s="8"/>
      <c r="H20" s="12"/>
      <c r="I20" s="8"/>
      <c r="J20" s="12"/>
      <c r="K20" s="13">
        <f>IF(AND($H20&lt;&gt;"",AND($E20="CACES®",$F20&lt;&gt;"",$F20&lt;&gt;"Sans objet")),EDATE($H20,12*IFERROR(VLOOKUP($F20,'Référentiel'!$D$2:$G$9,4,FALSE),5))-1,IF($J20="","",$J20))</f>
      </c>
      <c r="L20" s="12"/>
      <c r="M20" s="12"/>
      <c r="N20" s="12"/>
      <c r="O20" s="13">
        <f>IF(OR($A20="",$T20&lt;&gt;"Obligatoire"),"",IFERROR(IF(INDEX(Salariés!$F$2:$F$151,MATCH($A20,Salariés!$H$2:$H$151,0))="","",INDEX(Salariés!$F$2:$F$151,MATCH($A20,Salariés!$H$2:$H$151,0))),""))</f>
      </c>
      <c r="P20" s="13">
        <f>IF(NOT(OR($A20&lt;&gt;"",$B20&lt;&gt;"")),"",IF(COUNT($O20,$K20,$N20)=0,"",MIN($O20,$K20,$N20)))</f>
      </c>
      <c r="Q20" s="14">
        <f>IF(NOT(OR($A20&lt;&gt;"",$B20&lt;&gt;"")),"",IF($S20="Jeune en dérogation (R. 4153-40)","À vérifier : régime des jeunes (R. 4153-40)",IF(LEN(IF($A20="","salarié, ",IF(COUNTIF(Salariés!$H$2:$H$151,$A20)&gt;1,"salarié en double, ",""))&amp;IF($B20="","famille, ","")&amp;IF($E20="","type de contrôle, ","")&amp;IF(AND($T20="Obligatoire",$O20="",$S20&lt;&gt;"Jeune en dérogation (R. 4153-40)"),"attestation médicale, ","")&amp;IF($H20="","contrôle des connaissances, ","")&amp;IF($K20="","échéance du contrôle, ","")&amp;IF($L20="","connaissance des lieux, ","")&amp;IF($M20="","date de délivrance, ","")&amp;IF(AND($S20="Intérimaire",$N20=""),"date limite (fin de mission), ",""))&gt;0,"Incomplète : "&amp;LEFT(IF($A20="","salarié, ",IF(COUNTIF(Salariés!$H$2:$H$151,$A20)&gt;1,"salarié en double, ",""))&amp;IF($B20="","famille, ","")&amp;IF($E20="","type de contrôle, ","")&amp;IF(AND($T20="Obligatoire",$O20="",$S20&lt;&gt;"Jeune en dérogation (R. 4153-40)"),"attestation médicale, ","")&amp;IF($H20="","contrôle des connaissances, ","")&amp;IF($K20="","échéance du contrôle, ","")&amp;IF($L20="","connaissance des lieux, ","")&amp;IF($M20="","date de délivrance, ","")&amp;IF(AND($S20="Intérimaire",$N20=""),"date limite (fin de mission), ",""),LEN(IF($A20="","salarié, ",IF(COUNTIF(Salariés!$H$2:$H$151,$A20)&gt;1,"salarié en double, ",""))&amp;IF($B20="","famille, ","")&amp;IF($E20="","type de contrôle, ","")&amp;IF(AND($T20="Obligatoire",$O20="",$S20&lt;&gt;"Jeune en dérogation (R. 4153-40)"),"attestation médicale, ","")&amp;IF($H20="","contrôle des connaissances, ","")&amp;IF($K20="","échéance du contrôle, ","")&amp;IF($L20="","connaissance des lieux, ","")&amp;IF($M20="","date de délivrance, ","")&amp;IF(AND($S20="Intérimaire",$N20=""),"date limite (fin de mission), ",""))-2),IF(LEN(IF(AND($U20&lt;&gt;"",$M20&lt;&gt;"",$U20&gt;$M20),"attestation plus récente, ","")&amp;IF(AND($H20&lt;&gt;"",$M20&lt;&gt;"",$H20&gt;$M20),"contrôle plus récent, ","")&amp;IF(AND($L20&lt;&gt;"",$M20&lt;&gt;"",$L20&gt;$M20),"connaissance des lieux plus récente, ","")&amp;IF(AND($M20&lt;&gt;"",$M20&gt;TODAY()),"délivrance datée dans le futur, ",""))&gt;0,"À redélivrer : "&amp;LEFT(IF(AND($U20&lt;&gt;"",$M20&lt;&gt;"",$U20&gt;$M20),"attestation plus récente, ","")&amp;IF(AND($H20&lt;&gt;"",$M20&lt;&gt;"",$H20&gt;$M20),"contrôle plus récent, ","")&amp;IF(AND($L20&lt;&gt;"",$M20&lt;&gt;"",$L20&gt;$M20),"connaissance des lieux plus récente, ","")&amp;IF(AND($M20&lt;&gt;"",$M20&gt;TODAY()),"délivrance datée dans le futur, ",""),LEN(IF(AND($U20&lt;&gt;"",$M20&lt;&gt;"",$U20&gt;$M20),"attestation plus récente, ","")&amp;IF(AND($H20&lt;&gt;"",$M20&lt;&gt;"",$H20&gt;$M20),"contrôle plus récent, ","")&amp;IF(AND($L20&lt;&gt;"",$M20&lt;&gt;"",$L20&gt;$M20),"connaissance des lieux plus récente, ","")&amp;IF(AND($M20&lt;&gt;"",$M20&gt;TODAY()),"délivrance datée dans le futur, ",""))-2),IF($P20&lt;TODAY(),"Expirée",IF($P20-TODAY()&lt;=60,"À renouveler","Valide"))))))</f>
      </c>
      <c r="R20" s="8"/>
      <c r="S20" s="14">
        <f>IF($A20="","",IFERROR(INDEX(Salariés!$D$2:$D$151,MATCH($A20,Salariés!$H$2:$H$151,0))&amp;"",""))</f>
      </c>
      <c r="T20" s="14">
        <f>IF($B20="","",IFERROR(VLOOKUP($B20,'Référentiel'!$A$2:$B$10,2,FALSE),""))</f>
      </c>
      <c r="U20" s="14">
        <f>IF(OR($A20="",$T20&lt;&gt;"Obligatoire"),"",IFERROR(IF(INDEX(Salariés!$E$2:$E$151,MATCH($A20,Salariés!$H$2:$H$151,0))="","",INDEX(Salariés!$E$2:$E$151,MATCH($A20,Salariés!$H$2:$H$151,0))),""))</f>
      </c>
      <c r="V20" s="14">
        <f>IF(OR($Q20="Valide",$Q20="À renouveler"),$P20+ROW()/100000,"")</f>
      </c>
      <c r="W20" s="14">
        <f>IF(AND($A20&lt;&gt;"",$A20='Autorisation à imprimer'!$D$1,OR($Q20="Valide",$Q20="À renouveler")),ROW(),"")</f>
      </c>
    </row>
    <row r="21" spans="1:23" x14ac:dyDescent="0.25">
      <c r="A21" s="8"/>
      <c r="B21" s="8"/>
      <c r="C21" s="8"/>
      <c r="D21" s="8"/>
      <c r="E21" s="8"/>
      <c r="F21" s="8"/>
      <c r="G21" s="8"/>
      <c r="H21" s="12"/>
      <c r="I21" s="8"/>
      <c r="J21" s="12"/>
      <c r="K21" s="13">
        <f>IF(AND($H21&lt;&gt;"",AND($E21="CACES®",$F21&lt;&gt;"",$F21&lt;&gt;"Sans objet")),EDATE($H21,12*IFERROR(VLOOKUP($F21,'Référentiel'!$D$2:$G$9,4,FALSE),5))-1,IF($J21="","",$J21))</f>
      </c>
      <c r="L21" s="12"/>
      <c r="M21" s="12"/>
      <c r="N21" s="12"/>
      <c r="O21" s="13">
        <f>IF(OR($A21="",$T21&lt;&gt;"Obligatoire"),"",IFERROR(IF(INDEX(Salariés!$F$2:$F$151,MATCH($A21,Salariés!$H$2:$H$151,0))="","",INDEX(Salariés!$F$2:$F$151,MATCH($A21,Salariés!$H$2:$H$151,0))),""))</f>
      </c>
      <c r="P21" s="13">
        <f>IF(NOT(OR($A21&lt;&gt;"",$B21&lt;&gt;"")),"",IF(COUNT($O21,$K21,$N21)=0,"",MIN($O21,$K21,$N21)))</f>
      </c>
      <c r="Q21" s="14">
        <f>IF(NOT(OR($A21&lt;&gt;"",$B21&lt;&gt;"")),"",IF($S21="Jeune en dérogation (R. 4153-40)","À vérifier : régime des jeunes (R. 4153-40)",IF(LEN(IF($A21="","salarié, ",IF(COUNTIF(Salariés!$H$2:$H$151,$A21)&gt;1,"salarié en double, ",""))&amp;IF($B21="","famille, ","")&amp;IF($E21="","type de contrôle, ","")&amp;IF(AND($T21="Obligatoire",$O21="",$S21&lt;&gt;"Jeune en dérogation (R. 4153-40)"),"attestation médicale, ","")&amp;IF($H21="","contrôle des connaissances, ","")&amp;IF($K21="","échéance du contrôle, ","")&amp;IF($L21="","connaissance des lieux, ","")&amp;IF($M21="","date de délivrance, ","")&amp;IF(AND($S21="Intérimaire",$N21=""),"date limite (fin de mission), ",""))&gt;0,"Incomplète : "&amp;LEFT(IF($A21="","salarié, ",IF(COUNTIF(Salariés!$H$2:$H$151,$A21)&gt;1,"salarié en double, ",""))&amp;IF($B21="","famille, ","")&amp;IF($E21="","type de contrôle, ","")&amp;IF(AND($T21="Obligatoire",$O21="",$S21&lt;&gt;"Jeune en dérogation (R. 4153-40)"),"attestation médicale, ","")&amp;IF($H21="","contrôle des connaissances, ","")&amp;IF($K21="","échéance du contrôle, ","")&amp;IF($L21="","connaissance des lieux, ","")&amp;IF($M21="","date de délivrance, ","")&amp;IF(AND($S21="Intérimaire",$N21=""),"date limite (fin de mission), ",""),LEN(IF($A21="","salarié, ",IF(COUNTIF(Salariés!$H$2:$H$151,$A21)&gt;1,"salarié en double, ",""))&amp;IF($B21="","famille, ","")&amp;IF($E21="","type de contrôle, ","")&amp;IF(AND($T21="Obligatoire",$O21="",$S21&lt;&gt;"Jeune en dérogation (R. 4153-40)"),"attestation médicale, ","")&amp;IF($H21="","contrôle des connaissances, ","")&amp;IF($K21="","échéance du contrôle, ","")&amp;IF($L21="","connaissance des lieux, ","")&amp;IF($M21="","date de délivrance, ","")&amp;IF(AND($S21="Intérimaire",$N21=""),"date limite (fin de mission), ",""))-2),IF(LEN(IF(AND($U21&lt;&gt;"",$M21&lt;&gt;"",$U21&gt;$M21),"attestation plus récente, ","")&amp;IF(AND($H21&lt;&gt;"",$M21&lt;&gt;"",$H21&gt;$M21),"contrôle plus récent, ","")&amp;IF(AND($L21&lt;&gt;"",$M21&lt;&gt;"",$L21&gt;$M21),"connaissance des lieux plus récente, ","")&amp;IF(AND($M21&lt;&gt;"",$M21&gt;TODAY()),"délivrance datée dans le futur, ",""))&gt;0,"À redélivrer : "&amp;LEFT(IF(AND($U21&lt;&gt;"",$M21&lt;&gt;"",$U21&gt;$M21),"attestation plus récente, ","")&amp;IF(AND($H21&lt;&gt;"",$M21&lt;&gt;"",$H21&gt;$M21),"contrôle plus récent, ","")&amp;IF(AND($L21&lt;&gt;"",$M21&lt;&gt;"",$L21&gt;$M21),"connaissance des lieux plus récente, ","")&amp;IF(AND($M21&lt;&gt;"",$M21&gt;TODAY()),"délivrance datée dans le futur, ",""),LEN(IF(AND($U21&lt;&gt;"",$M21&lt;&gt;"",$U21&gt;$M21),"attestation plus récente, ","")&amp;IF(AND($H21&lt;&gt;"",$M21&lt;&gt;"",$H21&gt;$M21),"contrôle plus récent, ","")&amp;IF(AND($L21&lt;&gt;"",$M21&lt;&gt;"",$L21&gt;$M21),"connaissance des lieux plus récente, ","")&amp;IF(AND($M21&lt;&gt;"",$M21&gt;TODAY()),"délivrance datée dans le futur, ",""))-2),IF($P21&lt;TODAY(),"Expirée",IF($P21-TODAY()&lt;=60,"À renouveler","Valide"))))))</f>
      </c>
      <c r="R21" s="8"/>
      <c r="S21" s="14">
        <f>IF($A21="","",IFERROR(INDEX(Salariés!$D$2:$D$151,MATCH($A21,Salariés!$H$2:$H$151,0))&amp;"",""))</f>
      </c>
      <c r="T21" s="14">
        <f>IF($B21="","",IFERROR(VLOOKUP($B21,'Référentiel'!$A$2:$B$10,2,FALSE),""))</f>
      </c>
      <c r="U21" s="14">
        <f>IF(OR($A21="",$T21&lt;&gt;"Obligatoire"),"",IFERROR(IF(INDEX(Salariés!$E$2:$E$151,MATCH($A21,Salariés!$H$2:$H$151,0))="","",INDEX(Salariés!$E$2:$E$151,MATCH($A21,Salariés!$H$2:$H$151,0))),""))</f>
      </c>
      <c r="V21" s="14">
        <f>IF(OR($Q21="Valide",$Q21="À renouveler"),$P21+ROW()/100000,"")</f>
      </c>
      <c r="W21" s="14">
        <f>IF(AND($A21&lt;&gt;"",$A21='Autorisation à imprimer'!$D$1,OR($Q21="Valide",$Q21="À renouveler")),ROW(),"")</f>
      </c>
    </row>
    <row r="22" spans="1:23" x14ac:dyDescent="0.25">
      <c r="A22" s="8"/>
      <c r="B22" s="8"/>
      <c r="C22" s="8"/>
      <c r="D22" s="8"/>
      <c r="E22" s="8"/>
      <c r="F22" s="8"/>
      <c r="G22" s="8"/>
      <c r="H22" s="12"/>
      <c r="I22" s="8"/>
      <c r="J22" s="12"/>
      <c r="K22" s="13">
        <f>IF(AND($H22&lt;&gt;"",AND($E22="CACES®",$F22&lt;&gt;"",$F22&lt;&gt;"Sans objet")),EDATE($H22,12*IFERROR(VLOOKUP($F22,'Référentiel'!$D$2:$G$9,4,FALSE),5))-1,IF($J22="","",$J22))</f>
      </c>
      <c r="L22" s="12"/>
      <c r="M22" s="12"/>
      <c r="N22" s="12"/>
      <c r="O22" s="13">
        <f>IF(OR($A22="",$T22&lt;&gt;"Obligatoire"),"",IFERROR(IF(INDEX(Salariés!$F$2:$F$151,MATCH($A22,Salariés!$H$2:$H$151,0))="","",INDEX(Salariés!$F$2:$F$151,MATCH($A22,Salariés!$H$2:$H$151,0))),""))</f>
      </c>
      <c r="P22" s="13">
        <f>IF(NOT(OR($A22&lt;&gt;"",$B22&lt;&gt;"")),"",IF(COUNT($O22,$K22,$N22)=0,"",MIN($O22,$K22,$N22)))</f>
      </c>
      <c r="Q22" s="14">
        <f>IF(NOT(OR($A22&lt;&gt;"",$B22&lt;&gt;"")),"",IF($S22="Jeune en dérogation (R. 4153-40)","À vérifier : régime des jeunes (R. 4153-40)",IF(LEN(IF($A22="","salarié, ",IF(COUNTIF(Salariés!$H$2:$H$151,$A22)&gt;1,"salarié en double, ",""))&amp;IF($B22="","famille, ","")&amp;IF($E22="","type de contrôle, ","")&amp;IF(AND($T22="Obligatoire",$O22="",$S22&lt;&gt;"Jeune en dérogation (R. 4153-40)"),"attestation médicale, ","")&amp;IF($H22="","contrôle des connaissances, ","")&amp;IF($K22="","échéance du contrôle, ","")&amp;IF($L22="","connaissance des lieux, ","")&amp;IF($M22="","date de délivrance, ","")&amp;IF(AND($S22="Intérimaire",$N22=""),"date limite (fin de mission), ",""))&gt;0,"Incomplète : "&amp;LEFT(IF($A22="","salarié, ",IF(COUNTIF(Salariés!$H$2:$H$151,$A22)&gt;1,"salarié en double, ",""))&amp;IF($B22="","famille, ","")&amp;IF($E22="","type de contrôle, ","")&amp;IF(AND($T22="Obligatoire",$O22="",$S22&lt;&gt;"Jeune en dérogation (R. 4153-40)"),"attestation médicale, ","")&amp;IF($H22="","contrôle des connaissances, ","")&amp;IF($K22="","échéance du contrôle, ","")&amp;IF($L22="","connaissance des lieux, ","")&amp;IF($M22="","date de délivrance, ","")&amp;IF(AND($S22="Intérimaire",$N22=""),"date limite (fin de mission), ",""),LEN(IF($A22="","salarié, ",IF(COUNTIF(Salariés!$H$2:$H$151,$A22)&gt;1,"salarié en double, ",""))&amp;IF($B22="","famille, ","")&amp;IF($E22="","type de contrôle, ","")&amp;IF(AND($T22="Obligatoire",$O22="",$S22&lt;&gt;"Jeune en dérogation (R. 4153-40)"),"attestation médicale, ","")&amp;IF($H22="","contrôle des connaissances, ","")&amp;IF($K22="","échéance du contrôle, ","")&amp;IF($L22="","connaissance des lieux, ","")&amp;IF($M22="","date de délivrance, ","")&amp;IF(AND($S22="Intérimaire",$N22=""),"date limite (fin de mission), ",""))-2),IF(LEN(IF(AND($U22&lt;&gt;"",$M22&lt;&gt;"",$U22&gt;$M22),"attestation plus récente, ","")&amp;IF(AND($H22&lt;&gt;"",$M22&lt;&gt;"",$H22&gt;$M22),"contrôle plus récent, ","")&amp;IF(AND($L22&lt;&gt;"",$M22&lt;&gt;"",$L22&gt;$M22),"connaissance des lieux plus récente, ","")&amp;IF(AND($M22&lt;&gt;"",$M22&gt;TODAY()),"délivrance datée dans le futur, ",""))&gt;0,"À redélivrer : "&amp;LEFT(IF(AND($U22&lt;&gt;"",$M22&lt;&gt;"",$U22&gt;$M22),"attestation plus récente, ","")&amp;IF(AND($H22&lt;&gt;"",$M22&lt;&gt;"",$H22&gt;$M22),"contrôle plus récent, ","")&amp;IF(AND($L22&lt;&gt;"",$M22&lt;&gt;"",$L22&gt;$M22),"connaissance des lieux plus récente, ","")&amp;IF(AND($M22&lt;&gt;"",$M22&gt;TODAY()),"délivrance datée dans le futur, ",""),LEN(IF(AND($U22&lt;&gt;"",$M22&lt;&gt;"",$U22&gt;$M22),"attestation plus récente, ","")&amp;IF(AND($H22&lt;&gt;"",$M22&lt;&gt;"",$H22&gt;$M22),"contrôle plus récent, ","")&amp;IF(AND($L22&lt;&gt;"",$M22&lt;&gt;"",$L22&gt;$M22),"connaissance des lieux plus récente, ","")&amp;IF(AND($M22&lt;&gt;"",$M22&gt;TODAY()),"délivrance datée dans le futur, ",""))-2),IF($P22&lt;TODAY(),"Expirée",IF($P22-TODAY()&lt;=60,"À renouveler","Valide"))))))</f>
      </c>
      <c r="R22" s="8"/>
      <c r="S22" s="14">
        <f>IF($A22="","",IFERROR(INDEX(Salariés!$D$2:$D$151,MATCH($A22,Salariés!$H$2:$H$151,0))&amp;"",""))</f>
      </c>
      <c r="T22" s="14">
        <f>IF($B22="","",IFERROR(VLOOKUP($B22,'Référentiel'!$A$2:$B$10,2,FALSE),""))</f>
      </c>
      <c r="U22" s="14">
        <f>IF(OR($A22="",$T22&lt;&gt;"Obligatoire"),"",IFERROR(IF(INDEX(Salariés!$E$2:$E$151,MATCH($A22,Salariés!$H$2:$H$151,0))="","",INDEX(Salariés!$E$2:$E$151,MATCH($A22,Salariés!$H$2:$H$151,0))),""))</f>
      </c>
      <c r="V22" s="14">
        <f>IF(OR($Q22="Valide",$Q22="À renouveler"),$P22+ROW()/100000,"")</f>
      </c>
      <c r="W22" s="14">
        <f>IF(AND($A22&lt;&gt;"",$A22='Autorisation à imprimer'!$D$1,OR($Q22="Valide",$Q22="À renouveler")),ROW(),"")</f>
      </c>
    </row>
    <row r="23" spans="1:23" x14ac:dyDescent="0.25">
      <c r="A23" s="8"/>
      <c r="B23" s="8"/>
      <c r="C23" s="8"/>
      <c r="D23" s="8"/>
      <c r="E23" s="8"/>
      <c r="F23" s="8"/>
      <c r="G23" s="8"/>
      <c r="H23" s="12"/>
      <c r="I23" s="8"/>
      <c r="J23" s="12"/>
      <c r="K23" s="13">
        <f>IF(AND($H23&lt;&gt;"",AND($E23="CACES®",$F23&lt;&gt;"",$F23&lt;&gt;"Sans objet")),EDATE($H23,12*IFERROR(VLOOKUP($F23,'Référentiel'!$D$2:$G$9,4,FALSE),5))-1,IF($J23="","",$J23))</f>
      </c>
      <c r="L23" s="12"/>
      <c r="M23" s="12"/>
      <c r="N23" s="12"/>
      <c r="O23" s="13">
        <f>IF(OR($A23="",$T23&lt;&gt;"Obligatoire"),"",IFERROR(IF(INDEX(Salariés!$F$2:$F$151,MATCH($A23,Salariés!$H$2:$H$151,0))="","",INDEX(Salariés!$F$2:$F$151,MATCH($A23,Salariés!$H$2:$H$151,0))),""))</f>
      </c>
      <c r="P23" s="13">
        <f>IF(NOT(OR($A23&lt;&gt;"",$B23&lt;&gt;"")),"",IF(COUNT($O23,$K23,$N23)=0,"",MIN($O23,$K23,$N23)))</f>
      </c>
      <c r="Q23" s="14">
        <f>IF(NOT(OR($A23&lt;&gt;"",$B23&lt;&gt;"")),"",IF($S23="Jeune en dérogation (R. 4153-40)","À vérifier : régime des jeunes (R. 4153-40)",IF(LEN(IF($A23="","salarié, ",IF(COUNTIF(Salariés!$H$2:$H$151,$A23)&gt;1,"salarié en double, ",""))&amp;IF($B23="","famille, ","")&amp;IF($E23="","type de contrôle, ","")&amp;IF(AND($T23="Obligatoire",$O23="",$S23&lt;&gt;"Jeune en dérogation (R. 4153-40)"),"attestation médicale, ","")&amp;IF($H23="","contrôle des connaissances, ","")&amp;IF($K23="","échéance du contrôle, ","")&amp;IF($L23="","connaissance des lieux, ","")&amp;IF($M23="","date de délivrance, ","")&amp;IF(AND($S23="Intérimaire",$N23=""),"date limite (fin de mission), ",""))&gt;0,"Incomplète : "&amp;LEFT(IF($A23="","salarié, ",IF(COUNTIF(Salariés!$H$2:$H$151,$A23)&gt;1,"salarié en double, ",""))&amp;IF($B23="","famille, ","")&amp;IF($E23="","type de contrôle, ","")&amp;IF(AND($T23="Obligatoire",$O23="",$S23&lt;&gt;"Jeune en dérogation (R. 4153-40)"),"attestation médicale, ","")&amp;IF($H23="","contrôle des connaissances, ","")&amp;IF($K23="","échéance du contrôle, ","")&amp;IF($L23="","connaissance des lieux, ","")&amp;IF($M23="","date de délivrance, ","")&amp;IF(AND($S23="Intérimaire",$N23=""),"date limite (fin de mission), ",""),LEN(IF($A23="","salarié, ",IF(COUNTIF(Salariés!$H$2:$H$151,$A23)&gt;1,"salarié en double, ",""))&amp;IF($B23="","famille, ","")&amp;IF($E23="","type de contrôle, ","")&amp;IF(AND($T23="Obligatoire",$O23="",$S23&lt;&gt;"Jeune en dérogation (R. 4153-40)"),"attestation médicale, ","")&amp;IF($H23="","contrôle des connaissances, ","")&amp;IF($K23="","échéance du contrôle, ","")&amp;IF($L23="","connaissance des lieux, ","")&amp;IF($M23="","date de délivrance, ","")&amp;IF(AND($S23="Intérimaire",$N23=""),"date limite (fin de mission), ",""))-2),IF(LEN(IF(AND($U23&lt;&gt;"",$M23&lt;&gt;"",$U23&gt;$M23),"attestation plus récente, ","")&amp;IF(AND($H23&lt;&gt;"",$M23&lt;&gt;"",$H23&gt;$M23),"contrôle plus récent, ","")&amp;IF(AND($L23&lt;&gt;"",$M23&lt;&gt;"",$L23&gt;$M23),"connaissance des lieux plus récente, ","")&amp;IF(AND($M23&lt;&gt;"",$M23&gt;TODAY()),"délivrance datée dans le futur, ",""))&gt;0,"À redélivrer : "&amp;LEFT(IF(AND($U23&lt;&gt;"",$M23&lt;&gt;"",$U23&gt;$M23),"attestation plus récente, ","")&amp;IF(AND($H23&lt;&gt;"",$M23&lt;&gt;"",$H23&gt;$M23),"contrôle plus récent, ","")&amp;IF(AND($L23&lt;&gt;"",$M23&lt;&gt;"",$L23&gt;$M23),"connaissance des lieux plus récente, ","")&amp;IF(AND($M23&lt;&gt;"",$M23&gt;TODAY()),"délivrance datée dans le futur, ",""),LEN(IF(AND($U23&lt;&gt;"",$M23&lt;&gt;"",$U23&gt;$M23),"attestation plus récente, ","")&amp;IF(AND($H23&lt;&gt;"",$M23&lt;&gt;"",$H23&gt;$M23),"contrôle plus récent, ","")&amp;IF(AND($L23&lt;&gt;"",$M23&lt;&gt;"",$L23&gt;$M23),"connaissance des lieux plus récente, ","")&amp;IF(AND($M23&lt;&gt;"",$M23&gt;TODAY()),"délivrance datée dans le futur, ",""))-2),IF($P23&lt;TODAY(),"Expirée",IF($P23-TODAY()&lt;=60,"À renouveler","Valide"))))))</f>
      </c>
      <c r="R23" s="8"/>
      <c r="S23" s="14">
        <f>IF($A23="","",IFERROR(INDEX(Salariés!$D$2:$D$151,MATCH($A23,Salariés!$H$2:$H$151,0))&amp;"",""))</f>
      </c>
      <c r="T23" s="14">
        <f>IF($B23="","",IFERROR(VLOOKUP($B23,'Référentiel'!$A$2:$B$10,2,FALSE),""))</f>
      </c>
      <c r="U23" s="14">
        <f>IF(OR($A23="",$T23&lt;&gt;"Obligatoire"),"",IFERROR(IF(INDEX(Salariés!$E$2:$E$151,MATCH($A23,Salariés!$H$2:$H$151,0))="","",INDEX(Salariés!$E$2:$E$151,MATCH($A23,Salariés!$H$2:$H$151,0))),""))</f>
      </c>
      <c r="V23" s="14">
        <f>IF(OR($Q23="Valide",$Q23="À renouveler"),$P23+ROW()/100000,"")</f>
      </c>
      <c r="W23" s="14">
        <f>IF(AND($A23&lt;&gt;"",$A23='Autorisation à imprimer'!$D$1,OR($Q23="Valide",$Q23="À renouveler")),ROW(),"")</f>
      </c>
    </row>
    <row r="24" spans="1:23" x14ac:dyDescent="0.25">
      <c r="A24" s="8"/>
      <c r="B24" s="8"/>
      <c r="C24" s="8"/>
      <c r="D24" s="8"/>
      <c r="E24" s="8"/>
      <c r="F24" s="8"/>
      <c r="G24" s="8"/>
      <c r="H24" s="12"/>
      <c r="I24" s="8"/>
      <c r="J24" s="12"/>
      <c r="K24" s="13">
        <f>IF(AND($H24&lt;&gt;"",AND($E24="CACES®",$F24&lt;&gt;"",$F24&lt;&gt;"Sans objet")),EDATE($H24,12*IFERROR(VLOOKUP($F24,'Référentiel'!$D$2:$G$9,4,FALSE),5))-1,IF($J24="","",$J24))</f>
      </c>
      <c r="L24" s="12"/>
      <c r="M24" s="12"/>
      <c r="N24" s="12"/>
      <c r="O24" s="13">
        <f>IF(OR($A24="",$T24&lt;&gt;"Obligatoire"),"",IFERROR(IF(INDEX(Salariés!$F$2:$F$151,MATCH($A24,Salariés!$H$2:$H$151,0))="","",INDEX(Salariés!$F$2:$F$151,MATCH($A24,Salariés!$H$2:$H$151,0))),""))</f>
      </c>
      <c r="P24" s="13">
        <f>IF(NOT(OR($A24&lt;&gt;"",$B24&lt;&gt;"")),"",IF(COUNT($O24,$K24,$N24)=0,"",MIN($O24,$K24,$N24)))</f>
      </c>
      <c r="Q24" s="14">
        <f>IF(NOT(OR($A24&lt;&gt;"",$B24&lt;&gt;"")),"",IF($S24="Jeune en dérogation (R. 4153-40)","À vérifier : régime des jeunes (R. 4153-40)",IF(LEN(IF($A24="","salarié, ",IF(COUNTIF(Salariés!$H$2:$H$151,$A24)&gt;1,"salarié en double, ",""))&amp;IF($B24="","famille, ","")&amp;IF($E24="","type de contrôle, ","")&amp;IF(AND($T24="Obligatoire",$O24="",$S24&lt;&gt;"Jeune en dérogation (R. 4153-40)"),"attestation médicale, ","")&amp;IF($H24="","contrôle des connaissances, ","")&amp;IF($K24="","échéance du contrôle, ","")&amp;IF($L24="","connaissance des lieux, ","")&amp;IF($M24="","date de délivrance, ","")&amp;IF(AND($S24="Intérimaire",$N24=""),"date limite (fin de mission), ",""))&gt;0,"Incomplète : "&amp;LEFT(IF($A24="","salarié, ",IF(COUNTIF(Salariés!$H$2:$H$151,$A24)&gt;1,"salarié en double, ",""))&amp;IF($B24="","famille, ","")&amp;IF($E24="","type de contrôle, ","")&amp;IF(AND($T24="Obligatoire",$O24="",$S24&lt;&gt;"Jeune en dérogation (R. 4153-40)"),"attestation médicale, ","")&amp;IF($H24="","contrôle des connaissances, ","")&amp;IF($K24="","échéance du contrôle, ","")&amp;IF($L24="","connaissance des lieux, ","")&amp;IF($M24="","date de délivrance, ","")&amp;IF(AND($S24="Intérimaire",$N24=""),"date limite (fin de mission), ",""),LEN(IF($A24="","salarié, ",IF(COUNTIF(Salariés!$H$2:$H$151,$A24)&gt;1,"salarié en double, ",""))&amp;IF($B24="","famille, ","")&amp;IF($E24="","type de contrôle, ","")&amp;IF(AND($T24="Obligatoire",$O24="",$S24&lt;&gt;"Jeune en dérogation (R. 4153-40)"),"attestation médicale, ","")&amp;IF($H24="","contrôle des connaissances, ","")&amp;IF($K24="","échéance du contrôle, ","")&amp;IF($L24="","connaissance des lieux, ","")&amp;IF($M24="","date de délivrance, ","")&amp;IF(AND($S24="Intérimaire",$N24=""),"date limite (fin de mission), ",""))-2),IF(LEN(IF(AND($U24&lt;&gt;"",$M24&lt;&gt;"",$U24&gt;$M24),"attestation plus récente, ","")&amp;IF(AND($H24&lt;&gt;"",$M24&lt;&gt;"",$H24&gt;$M24),"contrôle plus récent, ","")&amp;IF(AND($L24&lt;&gt;"",$M24&lt;&gt;"",$L24&gt;$M24),"connaissance des lieux plus récente, ","")&amp;IF(AND($M24&lt;&gt;"",$M24&gt;TODAY()),"délivrance datée dans le futur, ",""))&gt;0,"À redélivrer : "&amp;LEFT(IF(AND($U24&lt;&gt;"",$M24&lt;&gt;"",$U24&gt;$M24),"attestation plus récente, ","")&amp;IF(AND($H24&lt;&gt;"",$M24&lt;&gt;"",$H24&gt;$M24),"contrôle plus récent, ","")&amp;IF(AND($L24&lt;&gt;"",$M24&lt;&gt;"",$L24&gt;$M24),"connaissance des lieux plus récente, ","")&amp;IF(AND($M24&lt;&gt;"",$M24&gt;TODAY()),"délivrance datée dans le futur, ",""),LEN(IF(AND($U24&lt;&gt;"",$M24&lt;&gt;"",$U24&gt;$M24),"attestation plus récente, ","")&amp;IF(AND($H24&lt;&gt;"",$M24&lt;&gt;"",$H24&gt;$M24),"contrôle plus récent, ","")&amp;IF(AND($L24&lt;&gt;"",$M24&lt;&gt;"",$L24&gt;$M24),"connaissance des lieux plus récente, ","")&amp;IF(AND($M24&lt;&gt;"",$M24&gt;TODAY()),"délivrance datée dans le futur, ",""))-2),IF($P24&lt;TODAY(),"Expirée",IF($P24-TODAY()&lt;=60,"À renouveler","Valide"))))))</f>
      </c>
      <c r="R24" s="8"/>
      <c r="S24" s="14">
        <f>IF($A24="","",IFERROR(INDEX(Salariés!$D$2:$D$151,MATCH($A24,Salariés!$H$2:$H$151,0))&amp;"",""))</f>
      </c>
      <c r="T24" s="14">
        <f>IF($B24="","",IFERROR(VLOOKUP($B24,'Référentiel'!$A$2:$B$10,2,FALSE),""))</f>
      </c>
      <c r="U24" s="14">
        <f>IF(OR($A24="",$T24&lt;&gt;"Obligatoire"),"",IFERROR(IF(INDEX(Salariés!$E$2:$E$151,MATCH($A24,Salariés!$H$2:$H$151,0))="","",INDEX(Salariés!$E$2:$E$151,MATCH($A24,Salariés!$H$2:$H$151,0))),""))</f>
      </c>
      <c r="V24" s="14">
        <f>IF(OR($Q24="Valide",$Q24="À renouveler"),$P24+ROW()/100000,"")</f>
      </c>
      <c r="W24" s="14">
        <f>IF(AND($A24&lt;&gt;"",$A24='Autorisation à imprimer'!$D$1,OR($Q24="Valide",$Q24="À renouveler")),ROW(),"")</f>
      </c>
    </row>
    <row r="25" spans="1:23" x14ac:dyDescent="0.25">
      <c r="A25" s="8"/>
      <c r="B25" s="8"/>
      <c r="C25" s="8"/>
      <c r="D25" s="8"/>
      <c r="E25" s="8"/>
      <c r="F25" s="8"/>
      <c r="G25" s="8"/>
      <c r="H25" s="12"/>
      <c r="I25" s="8"/>
      <c r="J25" s="12"/>
      <c r="K25" s="13">
        <f>IF(AND($H25&lt;&gt;"",AND($E25="CACES®",$F25&lt;&gt;"",$F25&lt;&gt;"Sans objet")),EDATE($H25,12*IFERROR(VLOOKUP($F25,'Référentiel'!$D$2:$G$9,4,FALSE),5))-1,IF($J25="","",$J25))</f>
      </c>
      <c r="L25" s="12"/>
      <c r="M25" s="12"/>
      <c r="N25" s="12"/>
      <c r="O25" s="13">
        <f>IF(OR($A25="",$T25&lt;&gt;"Obligatoire"),"",IFERROR(IF(INDEX(Salariés!$F$2:$F$151,MATCH($A25,Salariés!$H$2:$H$151,0))="","",INDEX(Salariés!$F$2:$F$151,MATCH($A25,Salariés!$H$2:$H$151,0))),""))</f>
      </c>
      <c r="P25" s="13">
        <f>IF(NOT(OR($A25&lt;&gt;"",$B25&lt;&gt;"")),"",IF(COUNT($O25,$K25,$N25)=0,"",MIN($O25,$K25,$N25)))</f>
      </c>
      <c r="Q25" s="14">
        <f>IF(NOT(OR($A25&lt;&gt;"",$B25&lt;&gt;"")),"",IF($S25="Jeune en dérogation (R. 4153-40)","À vérifier : régime des jeunes (R. 4153-40)",IF(LEN(IF($A25="","salarié, ",IF(COUNTIF(Salariés!$H$2:$H$151,$A25)&gt;1,"salarié en double, ",""))&amp;IF($B25="","famille, ","")&amp;IF($E25="","type de contrôle, ","")&amp;IF(AND($T25="Obligatoire",$O25="",$S25&lt;&gt;"Jeune en dérogation (R. 4153-40)"),"attestation médicale, ","")&amp;IF($H25="","contrôle des connaissances, ","")&amp;IF($K25="","échéance du contrôle, ","")&amp;IF($L25="","connaissance des lieux, ","")&amp;IF($M25="","date de délivrance, ","")&amp;IF(AND($S25="Intérimaire",$N25=""),"date limite (fin de mission), ",""))&gt;0,"Incomplète : "&amp;LEFT(IF($A25="","salarié, ",IF(COUNTIF(Salariés!$H$2:$H$151,$A25)&gt;1,"salarié en double, ",""))&amp;IF($B25="","famille, ","")&amp;IF($E25="","type de contrôle, ","")&amp;IF(AND($T25="Obligatoire",$O25="",$S25&lt;&gt;"Jeune en dérogation (R. 4153-40)"),"attestation médicale, ","")&amp;IF($H25="","contrôle des connaissances, ","")&amp;IF($K25="","échéance du contrôle, ","")&amp;IF($L25="","connaissance des lieux, ","")&amp;IF($M25="","date de délivrance, ","")&amp;IF(AND($S25="Intérimaire",$N25=""),"date limite (fin de mission), ",""),LEN(IF($A25="","salarié, ",IF(COUNTIF(Salariés!$H$2:$H$151,$A25)&gt;1,"salarié en double, ",""))&amp;IF($B25="","famille, ","")&amp;IF($E25="","type de contrôle, ","")&amp;IF(AND($T25="Obligatoire",$O25="",$S25&lt;&gt;"Jeune en dérogation (R. 4153-40)"),"attestation médicale, ","")&amp;IF($H25="","contrôle des connaissances, ","")&amp;IF($K25="","échéance du contrôle, ","")&amp;IF($L25="","connaissance des lieux, ","")&amp;IF($M25="","date de délivrance, ","")&amp;IF(AND($S25="Intérimaire",$N25=""),"date limite (fin de mission), ",""))-2),IF(LEN(IF(AND($U25&lt;&gt;"",$M25&lt;&gt;"",$U25&gt;$M25),"attestation plus récente, ","")&amp;IF(AND($H25&lt;&gt;"",$M25&lt;&gt;"",$H25&gt;$M25),"contrôle plus récent, ","")&amp;IF(AND($L25&lt;&gt;"",$M25&lt;&gt;"",$L25&gt;$M25),"connaissance des lieux plus récente, ","")&amp;IF(AND($M25&lt;&gt;"",$M25&gt;TODAY()),"délivrance datée dans le futur, ",""))&gt;0,"À redélivrer : "&amp;LEFT(IF(AND($U25&lt;&gt;"",$M25&lt;&gt;"",$U25&gt;$M25),"attestation plus récente, ","")&amp;IF(AND($H25&lt;&gt;"",$M25&lt;&gt;"",$H25&gt;$M25),"contrôle plus récent, ","")&amp;IF(AND($L25&lt;&gt;"",$M25&lt;&gt;"",$L25&gt;$M25),"connaissance des lieux plus récente, ","")&amp;IF(AND($M25&lt;&gt;"",$M25&gt;TODAY()),"délivrance datée dans le futur, ",""),LEN(IF(AND($U25&lt;&gt;"",$M25&lt;&gt;"",$U25&gt;$M25),"attestation plus récente, ","")&amp;IF(AND($H25&lt;&gt;"",$M25&lt;&gt;"",$H25&gt;$M25),"contrôle plus récent, ","")&amp;IF(AND($L25&lt;&gt;"",$M25&lt;&gt;"",$L25&gt;$M25),"connaissance des lieux plus récente, ","")&amp;IF(AND($M25&lt;&gt;"",$M25&gt;TODAY()),"délivrance datée dans le futur, ",""))-2),IF($P25&lt;TODAY(),"Expirée",IF($P25-TODAY()&lt;=60,"À renouveler","Valide"))))))</f>
      </c>
      <c r="R25" s="8"/>
      <c r="S25" s="14">
        <f>IF($A25="","",IFERROR(INDEX(Salariés!$D$2:$D$151,MATCH($A25,Salariés!$H$2:$H$151,0))&amp;"",""))</f>
      </c>
      <c r="T25" s="14">
        <f>IF($B25="","",IFERROR(VLOOKUP($B25,'Référentiel'!$A$2:$B$10,2,FALSE),""))</f>
      </c>
      <c r="U25" s="14">
        <f>IF(OR($A25="",$T25&lt;&gt;"Obligatoire"),"",IFERROR(IF(INDEX(Salariés!$E$2:$E$151,MATCH($A25,Salariés!$H$2:$H$151,0))="","",INDEX(Salariés!$E$2:$E$151,MATCH($A25,Salariés!$H$2:$H$151,0))),""))</f>
      </c>
      <c r="V25" s="14">
        <f>IF(OR($Q25="Valide",$Q25="À renouveler"),$P25+ROW()/100000,"")</f>
      </c>
      <c r="W25" s="14">
        <f>IF(AND($A25&lt;&gt;"",$A25='Autorisation à imprimer'!$D$1,OR($Q25="Valide",$Q25="À renouveler")),ROW(),"")</f>
      </c>
    </row>
    <row r="26" spans="1:23" x14ac:dyDescent="0.25">
      <c r="A26" s="8"/>
      <c r="B26" s="8"/>
      <c r="C26" s="8"/>
      <c r="D26" s="8"/>
      <c r="E26" s="8"/>
      <c r="F26" s="8"/>
      <c r="G26" s="8"/>
      <c r="H26" s="12"/>
      <c r="I26" s="8"/>
      <c r="J26" s="12"/>
      <c r="K26" s="13">
        <f>IF(AND($H26&lt;&gt;"",AND($E26="CACES®",$F26&lt;&gt;"",$F26&lt;&gt;"Sans objet")),EDATE($H26,12*IFERROR(VLOOKUP($F26,'Référentiel'!$D$2:$G$9,4,FALSE),5))-1,IF($J26="","",$J26))</f>
      </c>
      <c r="L26" s="12"/>
      <c r="M26" s="12"/>
      <c r="N26" s="12"/>
      <c r="O26" s="13">
        <f>IF(OR($A26="",$T26&lt;&gt;"Obligatoire"),"",IFERROR(IF(INDEX(Salariés!$F$2:$F$151,MATCH($A26,Salariés!$H$2:$H$151,0))="","",INDEX(Salariés!$F$2:$F$151,MATCH($A26,Salariés!$H$2:$H$151,0))),""))</f>
      </c>
      <c r="P26" s="13">
        <f>IF(NOT(OR($A26&lt;&gt;"",$B26&lt;&gt;"")),"",IF(COUNT($O26,$K26,$N26)=0,"",MIN($O26,$K26,$N26)))</f>
      </c>
      <c r="Q26" s="14">
        <f>IF(NOT(OR($A26&lt;&gt;"",$B26&lt;&gt;"")),"",IF($S26="Jeune en dérogation (R. 4153-40)","À vérifier : régime des jeunes (R. 4153-40)",IF(LEN(IF($A26="","salarié, ",IF(COUNTIF(Salariés!$H$2:$H$151,$A26)&gt;1,"salarié en double, ",""))&amp;IF($B26="","famille, ","")&amp;IF($E26="","type de contrôle, ","")&amp;IF(AND($T26="Obligatoire",$O26="",$S26&lt;&gt;"Jeune en dérogation (R. 4153-40)"),"attestation médicale, ","")&amp;IF($H26="","contrôle des connaissances, ","")&amp;IF($K26="","échéance du contrôle, ","")&amp;IF($L26="","connaissance des lieux, ","")&amp;IF($M26="","date de délivrance, ","")&amp;IF(AND($S26="Intérimaire",$N26=""),"date limite (fin de mission), ",""))&gt;0,"Incomplète : "&amp;LEFT(IF($A26="","salarié, ",IF(COUNTIF(Salariés!$H$2:$H$151,$A26)&gt;1,"salarié en double, ",""))&amp;IF($B26="","famille, ","")&amp;IF($E26="","type de contrôle, ","")&amp;IF(AND($T26="Obligatoire",$O26="",$S26&lt;&gt;"Jeune en dérogation (R. 4153-40)"),"attestation médicale, ","")&amp;IF($H26="","contrôle des connaissances, ","")&amp;IF($K26="","échéance du contrôle, ","")&amp;IF($L26="","connaissance des lieux, ","")&amp;IF($M26="","date de délivrance, ","")&amp;IF(AND($S26="Intérimaire",$N26=""),"date limite (fin de mission), ",""),LEN(IF($A26="","salarié, ",IF(COUNTIF(Salariés!$H$2:$H$151,$A26)&gt;1,"salarié en double, ",""))&amp;IF($B26="","famille, ","")&amp;IF($E26="","type de contrôle, ","")&amp;IF(AND($T26="Obligatoire",$O26="",$S26&lt;&gt;"Jeune en dérogation (R. 4153-40)"),"attestation médicale, ","")&amp;IF($H26="","contrôle des connaissances, ","")&amp;IF($K26="","échéance du contrôle, ","")&amp;IF($L26="","connaissance des lieux, ","")&amp;IF($M26="","date de délivrance, ","")&amp;IF(AND($S26="Intérimaire",$N26=""),"date limite (fin de mission), ",""))-2),IF(LEN(IF(AND($U26&lt;&gt;"",$M26&lt;&gt;"",$U26&gt;$M26),"attestation plus récente, ","")&amp;IF(AND($H26&lt;&gt;"",$M26&lt;&gt;"",$H26&gt;$M26),"contrôle plus récent, ","")&amp;IF(AND($L26&lt;&gt;"",$M26&lt;&gt;"",$L26&gt;$M26),"connaissance des lieux plus récente, ","")&amp;IF(AND($M26&lt;&gt;"",$M26&gt;TODAY()),"délivrance datée dans le futur, ",""))&gt;0,"À redélivrer : "&amp;LEFT(IF(AND($U26&lt;&gt;"",$M26&lt;&gt;"",$U26&gt;$M26),"attestation plus récente, ","")&amp;IF(AND($H26&lt;&gt;"",$M26&lt;&gt;"",$H26&gt;$M26),"contrôle plus récent, ","")&amp;IF(AND($L26&lt;&gt;"",$M26&lt;&gt;"",$L26&gt;$M26),"connaissance des lieux plus récente, ","")&amp;IF(AND($M26&lt;&gt;"",$M26&gt;TODAY()),"délivrance datée dans le futur, ",""),LEN(IF(AND($U26&lt;&gt;"",$M26&lt;&gt;"",$U26&gt;$M26),"attestation plus récente, ","")&amp;IF(AND($H26&lt;&gt;"",$M26&lt;&gt;"",$H26&gt;$M26),"contrôle plus récent, ","")&amp;IF(AND($L26&lt;&gt;"",$M26&lt;&gt;"",$L26&gt;$M26),"connaissance des lieux plus récente, ","")&amp;IF(AND($M26&lt;&gt;"",$M26&gt;TODAY()),"délivrance datée dans le futur, ",""))-2),IF($P26&lt;TODAY(),"Expirée",IF($P26-TODAY()&lt;=60,"À renouveler","Valide"))))))</f>
      </c>
      <c r="R26" s="8"/>
      <c r="S26" s="14">
        <f>IF($A26="","",IFERROR(INDEX(Salariés!$D$2:$D$151,MATCH($A26,Salariés!$H$2:$H$151,0))&amp;"",""))</f>
      </c>
      <c r="T26" s="14">
        <f>IF($B26="","",IFERROR(VLOOKUP($B26,'Référentiel'!$A$2:$B$10,2,FALSE),""))</f>
      </c>
      <c r="U26" s="14">
        <f>IF(OR($A26="",$T26&lt;&gt;"Obligatoire"),"",IFERROR(IF(INDEX(Salariés!$E$2:$E$151,MATCH($A26,Salariés!$H$2:$H$151,0))="","",INDEX(Salariés!$E$2:$E$151,MATCH($A26,Salariés!$H$2:$H$151,0))),""))</f>
      </c>
      <c r="V26" s="14">
        <f>IF(OR($Q26="Valide",$Q26="À renouveler"),$P26+ROW()/100000,"")</f>
      </c>
      <c r="W26" s="14">
        <f>IF(AND($A26&lt;&gt;"",$A26='Autorisation à imprimer'!$D$1,OR($Q26="Valide",$Q26="À renouveler")),ROW(),"")</f>
      </c>
    </row>
    <row r="27" spans="1:23" x14ac:dyDescent="0.25">
      <c r="A27" s="8"/>
      <c r="B27" s="8"/>
      <c r="C27" s="8"/>
      <c r="D27" s="8"/>
      <c r="E27" s="8"/>
      <c r="F27" s="8"/>
      <c r="G27" s="8"/>
      <c r="H27" s="12"/>
      <c r="I27" s="8"/>
      <c r="J27" s="12"/>
      <c r="K27" s="13">
        <f>IF(AND($H27&lt;&gt;"",AND($E27="CACES®",$F27&lt;&gt;"",$F27&lt;&gt;"Sans objet")),EDATE($H27,12*IFERROR(VLOOKUP($F27,'Référentiel'!$D$2:$G$9,4,FALSE),5))-1,IF($J27="","",$J27))</f>
      </c>
      <c r="L27" s="12"/>
      <c r="M27" s="12"/>
      <c r="N27" s="12"/>
      <c r="O27" s="13">
        <f>IF(OR($A27="",$T27&lt;&gt;"Obligatoire"),"",IFERROR(IF(INDEX(Salariés!$F$2:$F$151,MATCH($A27,Salariés!$H$2:$H$151,0))="","",INDEX(Salariés!$F$2:$F$151,MATCH($A27,Salariés!$H$2:$H$151,0))),""))</f>
      </c>
      <c r="P27" s="13">
        <f>IF(NOT(OR($A27&lt;&gt;"",$B27&lt;&gt;"")),"",IF(COUNT($O27,$K27,$N27)=0,"",MIN($O27,$K27,$N27)))</f>
      </c>
      <c r="Q27" s="14">
        <f>IF(NOT(OR($A27&lt;&gt;"",$B27&lt;&gt;"")),"",IF($S27="Jeune en dérogation (R. 4153-40)","À vérifier : régime des jeunes (R. 4153-40)",IF(LEN(IF($A27="","salarié, ",IF(COUNTIF(Salariés!$H$2:$H$151,$A27)&gt;1,"salarié en double, ",""))&amp;IF($B27="","famille, ","")&amp;IF($E27="","type de contrôle, ","")&amp;IF(AND($T27="Obligatoire",$O27="",$S27&lt;&gt;"Jeune en dérogation (R. 4153-40)"),"attestation médicale, ","")&amp;IF($H27="","contrôle des connaissances, ","")&amp;IF($K27="","échéance du contrôle, ","")&amp;IF($L27="","connaissance des lieux, ","")&amp;IF($M27="","date de délivrance, ","")&amp;IF(AND($S27="Intérimaire",$N27=""),"date limite (fin de mission), ",""))&gt;0,"Incomplète : "&amp;LEFT(IF($A27="","salarié, ",IF(COUNTIF(Salariés!$H$2:$H$151,$A27)&gt;1,"salarié en double, ",""))&amp;IF($B27="","famille, ","")&amp;IF($E27="","type de contrôle, ","")&amp;IF(AND($T27="Obligatoire",$O27="",$S27&lt;&gt;"Jeune en dérogation (R. 4153-40)"),"attestation médicale, ","")&amp;IF($H27="","contrôle des connaissances, ","")&amp;IF($K27="","échéance du contrôle, ","")&amp;IF($L27="","connaissance des lieux, ","")&amp;IF($M27="","date de délivrance, ","")&amp;IF(AND($S27="Intérimaire",$N27=""),"date limite (fin de mission), ",""),LEN(IF($A27="","salarié, ",IF(COUNTIF(Salariés!$H$2:$H$151,$A27)&gt;1,"salarié en double, ",""))&amp;IF($B27="","famille, ","")&amp;IF($E27="","type de contrôle, ","")&amp;IF(AND($T27="Obligatoire",$O27="",$S27&lt;&gt;"Jeune en dérogation (R. 4153-40)"),"attestation médicale, ","")&amp;IF($H27="","contrôle des connaissances, ","")&amp;IF($K27="","échéance du contrôle, ","")&amp;IF($L27="","connaissance des lieux, ","")&amp;IF($M27="","date de délivrance, ","")&amp;IF(AND($S27="Intérimaire",$N27=""),"date limite (fin de mission), ",""))-2),IF(LEN(IF(AND($U27&lt;&gt;"",$M27&lt;&gt;"",$U27&gt;$M27),"attestation plus récente, ","")&amp;IF(AND($H27&lt;&gt;"",$M27&lt;&gt;"",$H27&gt;$M27),"contrôle plus récent, ","")&amp;IF(AND($L27&lt;&gt;"",$M27&lt;&gt;"",$L27&gt;$M27),"connaissance des lieux plus récente, ","")&amp;IF(AND($M27&lt;&gt;"",$M27&gt;TODAY()),"délivrance datée dans le futur, ",""))&gt;0,"À redélivrer : "&amp;LEFT(IF(AND($U27&lt;&gt;"",$M27&lt;&gt;"",$U27&gt;$M27),"attestation plus récente, ","")&amp;IF(AND($H27&lt;&gt;"",$M27&lt;&gt;"",$H27&gt;$M27),"contrôle plus récent, ","")&amp;IF(AND($L27&lt;&gt;"",$M27&lt;&gt;"",$L27&gt;$M27),"connaissance des lieux plus récente, ","")&amp;IF(AND($M27&lt;&gt;"",$M27&gt;TODAY()),"délivrance datée dans le futur, ",""),LEN(IF(AND($U27&lt;&gt;"",$M27&lt;&gt;"",$U27&gt;$M27),"attestation plus récente, ","")&amp;IF(AND($H27&lt;&gt;"",$M27&lt;&gt;"",$H27&gt;$M27),"contrôle plus récent, ","")&amp;IF(AND($L27&lt;&gt;"",$M27&lt;&gt;"",$L27&gt;$M27),"connaissance des lieux plus récente, ","")&amp;IF(AND($M27&lt;&gt;"",$M27&gt;TODAY()),"délivrance datée dans le futur, ",""))-2),IF($P27&lt;TODAY(),"Expirée",IF($P27-TODAY()&lt;=60,"À renouveler","Valide"))))))</f>
      </c>
      <c r="R27" s="8"/>
      <c r="S27" s="14">
        <f>IF($A27="","",IFERROR(INDEX(Salariés!$D$2:$D$151,MATCH($A27,Salariés!$H$2:$H$151,0))&amp;"",""))</f>
      </c>
      <c r="T27" s="14">
        <f>IF($B27="","",IFERROR(VLOOKUP($B27,'Référentiel'!$A$2:$B$10,2,FALSE),""))</f>
      </c>
      <c r="U27" s="14">
        <f>IF(OR($A27="",$T27&lt;&gt;"Obligatoire"),"",IFERROR(IF(INDEX(Salariés!$E$2:$E$151,MATCH($A27,Salariés!$H$2:$H$151,0))="","",INDEX(Salariés!$E$2:$E$151,MATCH($A27,Salariés!$H$2:$H$151,0))),""))</f>
      </c>
      <c r="V27" s="14">
        <f>IF(OR($Q27="Valide",$Q27="À renouveler"),$P27+ROW()/100000,"")</f>
      </c>
      <c r="W27" s="14">
        <f>IF(AND($A27&lt;&gt;"",$A27='Autorisation à imprimer'!$D$1,OR($Q27="Valide",$Q27="À renouveler")),ROW(),"")</f>
      </c>
    </row>
    <row r="28" spans="1:23" x14ac:dyDescent="0.25">
      <c r="A28" s="8"/>
      <c r="B28" s="8"/>
      <c r="C28" s="8"/>
      <c r="D28" s="8"/>
      <c r="E28" s="8"/>
      <c r="F28" s="8"/>
      <c r="G28" s="8"/>
      <c r="H28" s="12"/>
      <c r="I28" s="8"/>
      <c r="J28" s="12"/>
      <c r="K28" s="13">
        <f>IF(AND($H28&lt;&gt;"",AND($E28="CACES®",$F28&lt;&gt;"",$F28&lt;&gt;"Sans objet")),EDATE($H28,12*IFERROR(VLOOKUP($F28,'Référentiel'!$D$2:$G$9,4,FALSE),5))-1,IF($J28="","",$J28))</f>
      </c>
      <c r="L28" s="12"/>
      <c r="M28" s="12"/>
      <c r="N28" s="12"/>
      <c r="O28" s="13">
        <f>IF(OR($A28="",$T28&lt;&gt;"Obligatoire"),"",IFERROR(IF(INDEX(Salariés!$F$2:$F$151,MATCH($A28,Salariés!$H$2:$H$151,0))="","",INDEX(Salariés!$F$2:$F$151,MATCH($A28,Salariés!$H$2:$H$151,0))),""))</f>
      </c>
      <c r="P28" s="13">
        <f>IF(NOT(OR($A28&lt;&gt;"",$B28&lt;&gt;"")),"",IF(COUNT($O28,$K28,$N28)=0,"",MIN($O28,$K28,$N28)))</f>
      </c>
      <c r="Q28" s="14">
        <f>IF(NOT(OR($A28&lt;&gt;"",$B28&lt;&gt;"")),"",IF($S28="Jeune en dérogation (R. 4153-40)","À vérifier : régime des jeunes (R. 4153-40)",IF(LEN(IF($A28="","salarié, ",IF(COUNTIF(Salariés!$H$2:$H$151,$A28)&gt;1,"salarié en double, ",""))&amp;IF($B28="","famille, ","")&amp;IF($E28="","type de contrôle, ","")&amp;IF(AND($T28="Obligatoire",$O28="",$S28&lt;&gt;"Jeune en dérogation (R. 4153-40)"),"attestation médicale, ","")&amp;IF($H28="","contrôle des connaissances, ","")&amp;IF($K28="","échéance du contrôle, ","")&amp;IF($L28="","connaissance des lieux, ","")&amp;IF($M28="","date de délivrance, ","")&amp;IF(AND($S28="Intérimaire",$N28=""),"date limite (fin de mission), ",""))&gt;0,"Incomplète : "&amp;LEFT(IF($A28="","salarié, ",IF(COUNTIF(Salariés!$H$2:$H$151,$A28)&gt;1,"salarié en double, ",""))&amp;IF($B28="","famille, ","")&amp;IF($E28="","type de contrôle, ","")&amp;IF(AND($T28="Obligatoire",$O28="",$S28&lt;&gt;"Jeune en dérogation (R. 4153-40)"),"attestation médicale, ","")&amp;IF($H28="","contrôle des connaissances, ","")&amp;IF($K28="","échéance du contrôle, ","")&amp;IF($L28="","connaissance des lieux, ","")&amp;IF($M28="","date de délivrance, ","")&amp;IF(AND($S28="Intérimaire",$N28=""),"date limite (fin de mission), ",""),LEN(IF($A28="","salarié, ",IF(COUNTIF(Salariés!$H$2:$H$151,$A28)&gt;1,"salarié en double, ",""))&amp;IF($B28="","famille, ","")&amp;IF($E28="","type de contrôle, ","")&amp;IF(AND($T28="Obligatoire",$O28="",$S28&lt;&gt;"Jeune en dérogation (R. 4153-40)"),"attestation médicale, ","")&amp;IF($H28="","contrôle des connaissances, ","")&amp;IF($K28="","échéance du contrôle, ","")&amp;IF($L28="","connaissance des lieux, ","")&amp;IF($M28="","date de délivrance, ","")&amp;IF(AND($S28="Intérimaire",$N28=""),"date limite (fin de mission), ",""))-2),IF(LEN(IF(AND($U28&lt;&gt;"",$M28&lt;&gt;"",$U28&gt;$M28),"attestation plus récente, ","")&amp;IF(AND($H28&lt;&gt;"",$M28&lt;&gt;"",$H28&gt;$M28),"contrôle plus récent, ","")&amp;IF(AND($L28&lt;&gt;"",$M28&lt;&gt;"",$L28&gt;$M28),"connaissance des lieux plus récente, ","")&amp;IF(AND($M28&lt;&gt;"",$M28&gt;TODAY()),"délivrance datée dans le futur, ",""))&gt;0,"À redélivrer : "&amp;LEFT(IF(AND($U28&lt;&gt;"",$M28&lt;&gt;"",$U28&gt;$M28),"attestation plus récente, ","")&amp;IF(AND($H28&lt;&gt;"",$M28&lt;&gt;"",$H28&gt;$M28),"contrôle plus récent, ","")&amp;IF(AND($L28&lt;&gt;"",$M28&lt;&gt;"",$L28&gt;$M28),"connaissance des lieux plus récente, ","")&amp;IF(AND($M28&lt;&gt;"",$M28&gt;TODAY()),"délivrance datée dans le futur, ",""),LEN(IF(AND($U28&lt;&gt;"",$M28&lt;&gt;"",$U28&gt;$M28),"attestation plus récente, ","")&amp;IF(AND($H28&lt;&gt;"",$M28&lt;&gt;"",$H28&gt;$M28),"contrôle plus récent, ","")&amp;IF(AND($L28&lt;&gt;"",$M28&lt;&gt;"",$L28&gt;$M28),"connaissance des lieux plus récente, ","")&amp;IF(AND($M28&lt;&gt;"",$M28&gt;TODAY()),"délivrance datée dans le futur, ",""))-2),IF($P28&lt;TODAY(),"Expirée",IF($P28-TODAY()&lt;=60,"À renouveler","Valide"))))))</f>
      </c>
      <c r="R28" s="8"/>
      <c r="S28" s="14">
        <f>IF($A28="","",IFERROR(INDEX(Salariés!$D$2:$D$151,MATCH($A28,Salariés!$H$2:$H$151,0))&amp;"",""))</f>
      </c>
      <c r="T28" s="14">
        <f>IF($B28="","",IFERROR(VLOOKUP($B28,'Référentiel'!$A$2:$B$10,2,FALSE),""))</f>
      </c>
      <c r="U28" s="14">
        <f>IF(OR($A28="",$T28&lt;&gt;"Obligatoire"),"",IFERROR(IF(INDEX(Salariés!$E$2:$E$151,MATCH($A28,Salariés!$H$2:$H$151,0))="","",INDEX(Salariés!$E$2:$E$151,MATCH($A28,Salariés!$H$2:$H$151,0))),""))</f>
      </c>
      <c r="V28" s="14">
        <f>IF(OR($Q28="Valide",$Q28="À renouveler"),$P28+ROW()/100000,"")</f>
      </c>
      <c r="W28" s="14">
        <f>IF(AND($A28&lt;&gt;"",$A28='Autorisation à imprimer'!$D$1,OR($Q28="Valide",$Q28="À renouveler")),ROW(),"")</f>
      </c>
    </row>
    <row r="29" spans="1:23" x14ac:dyDescent="0.25">
      <c r="A29" s="8"/>
      <c r="B29" s="8"/>
      <c r="C29" s="8"/>
      <c r="D29" s="8"/>
      <c r="E29" s="8"/>
      <c r="F29" s="8"/>
      <c r="G29" s="8"/>
      <c r="H29" s="12"/>
      <c r="I29" s="8"/>
      <c r="J29" s="12"/>
      <c r="K29" s="13">
        <f>IF(AND($H29&lt;&gt;"",AND($E29="CACES®",$F29&lt;&gt;"",$F29&lt;&gt;"Sans objet")),EDATE($H29,12*IFERROR(VLOOKUP($F29,'Référentiel'!$D$2:$G$9,4,FALSE),5))-1,IF($J29="","",$J29))</f>
      </c>
      <c r="L29" s="12"/>
      <c r="M29" s="12"/>
      <c r="N29" s="12"/>
      <c r="O29" s="13">
        <f>IF(OR($A29="",$T29&lt;&gt;"Obligatoire"),"",IFERROR(IF(INDEX(Salariés!$F$2:$F$151,MATCH($A29,Salariés!$H$2:$H$151,0))="","",INDEX(Salariés!$F$2:$F$151,MATCH($A29,Salariés!$H$2:$H$151,0))),""))</f>
      </c>
      <c r="P29" s="13">
        <f>IF(NOT(OR($A29&lt;&gt;"",$B29&lt;&gt;"")),"",IF(COUNT($O29,$K29,$N29)=0,"",MIN($O29,$K29,$N29)))</f>
      </c>
      <c r="Q29" s="14">
        <f>IF(NOT(OR($A29&lt;&gt;"",$B29&lt;&gt;"")),"",IF($S29="Jeune en dérogation (R. 4153-40)","À vérifier : régime des jeunes (R. 4153-40)",IF(LEN(IF($A29="","salarié, ",IF(COUNTIF(Salariés!$H$2:$H$151,$A29)&gt;1,"salarié en double, ",""))&amp;IF($B29="","famille, ","")&amp;IF($E29="","type de contrôle, ","")&amp;IF(AND($T29="Obligatoire",$O29="",$S29&lt;&gt;"Jeune en dérogation (R. 4153-40)"),"attestation médicale, ","")&amp;IF($H29="","contrôle des connaissances, ","")&amp;IF($K29="","échéance du contrôle, ","")&amp;IF($L29="","connaissance des lieux, ","")&amp;IF($M29="","date de délivrance, ","")&amp;IF(AND($S29="Intérimaire",$N29=""),"date limite (fin de mission), ",""))&gt;0,"Incomplète : "&amp;LEFT(IF($A29="","salarié, ",IF(COUNTIF(Salariés!$H$2:$H$151,$A29)&gt;1,"salarié en double, ",""))&amp;IF($B29="","famille, ","")&amp;IF($E29="","type de contrôle, ","")&amp;IF(AND($T29="Obligatoire",$O29="",$S29&lt;&gt;"Jeune en dérogation (R. 4153-40)"),"attestation médicale, ","")&amp;IF($H29="","contrôle des connaissances, ","")&amp;IF($K29="","échéance du contrôle, ","")&amp;IF($L29="","connaissance des lieux, ","")&amp;IF($M29="","date de délivrance, ","")&amp;IF(AND($S29="Intérimaire",$N29=""),"date limite (fin de mission), ",""),LEN(IF($A29="","salarié, ",IF(COUNTIF(Salariés!$H$2:$H$151,$A29)&gt;1,"salarié en double, ",""))&amp;IF($B29="","famille, ","")&amp;IF($E29="","type de contrôle, ","")&amp;IF(AND($T29="Obligatoire",$O29="",$S29&lt;&gt;"Jeune en dérogation (R. 4153-40)"),"attestation médicale, ","")&amp;IF($H29="","contrôle des connaissances, ","")&amp;IF($K29="","échéance du contrôle, ","")&amp;IF($L29="","connaissance des lieux, ","")&amp;IF($M29="","date de délivrance, ","")&amp;IF(AND($S29="Intérimaire",$N29=""),"date limite (fin de mission), ",""))-2),IF(LEN(IF(AND($U29&lt;&gt;"",$M29&lt;&gt;"",$U29&gt;$M29),"attestation plus récente, ","")&amp;IF(AND($H29&lt;&gt;"",$M29&lt;&gt;"",$H29&gt;$M29),"contrôle plus récent, ","")&amp;IF(AND($L29&lt;&gt;"",$M29&lt;&gt;"",$L29&gt;$M29),"connaissance des lieux plus récente, ","")&amp;IF(AND($M29&lt;&gt;"",$M29&gt;TODAY()),"délivrance datée dans le futur, ",""))&gt;0,"À redélivrer : "&amp;LEFT(IF(AND($U29&lt;&gt;"",$M29&lt;&gt;"",$U29&gt;$M29),"attestation plus récente, ","")&amp;IF(AND($H29&lt;&gt;"",$M29&lt;&gt;"",$H29&gt;$M29),"contrôle plus récent, ","")&amp;IF(AND($L29&lt;&gt;"",$M29&lt;&gt;"",$L29&gt;$M29),"connaissance des lieux plus récente, ","")&amp;IF(AND($M29&lt;&gt;"",$M29&gt;TODAY()),"délivrance datée dans le futur, ",""),LEN(IF(AND($U29&lt;&gt;"",$M29&lt;&gt;"",$U29&gt;$M29),"attestation plus récente, ","")&amp;IF(AND($H29&lt;&gt;"",$M29&lt;&gt;"",$H29&gt;$M29),"contrôle plus récent, ","")&amp;IF(AND($L29&lt;&gt;"",$M29&lt;&gt;"",$L29&gt;$M29),"connaissance des lieux plus récente, ","")&amp;IF(AND($M29&lt;&gt;"",$M29&gt;TODAY()),"délivrance datée dans le futur, ",""))-2),IF($P29&lt;TODAY(),"Expirée",IF($P29-TODAY()&lt;=60,"À renouveler","Valide"))))))</f>
      </c>
      <c r="R29" s="8"/>
      <c r="S29" s="14">
        <f>IF($A29="","",IFERROR(INDEX(Salariés!$D$2:$D$151,MATCH($A29,Salariés!$H$2:$H$151,0))&amp;"",""))</f>
      </c>
      <c r="T29" s="14">
        <f>IF($B29="","",IFERROR(VLOOKUP($B29,'Référentiel'!$A$2:$B$10,2,FALSE),""))</f>
      </c>
      <c r="U29" s="14">
        <f>IF(OR($A29="",$T29&lt;&gt;"Obligatoire"),"",IFERROR(IF(INDEX(Salariés!$E$2:$E$151,MATCH($A29,Salariés!$H$2:$H$151,0))="","",INDEX(Salariés!$E$2:$E$151,MATCH($A29,Salariés!$H$2:$H$151,0))),""))</f>
      </c>
      <c r="V29" s="14">
        <f>IF(OR($Q29="Valide",$Q29="À renouveler"),$P29+ROW()/100000,"")</f>
      </c>
      <c r="W29" s="14">
        <f>IF(AND($A29&lt;&gt;"",$A29='Autorisation à imprimer'!$D$1,OR($Q29="Valide",$Q29="À renouveler")),ROW(),"")</f>
      </c>
    </row>
    <row r="30" spans="1:23" x14ac:dyDescent="0.25">
      <c r="A30" s="8"/>
      <c r="B30" s="8"/>
      <c r="C30" s="8"/>
      <c r="D30" s="8"/>
      <c r="E30" s="8"/>
      <c r="F30" s="8"/>
      <c r="G30" s="8"/>
      <c r="H30" s="12"/>
      <c r="I30" s="8"/>
      <c r="J30" s="12"/>
      <c r="K30" s="13">
        <f>IF(AND($H30&lt;&gt;"",AND($E30="CACES®",$F30&lt;&gt;"",$F30&lt;&gt;"Sans objet")),EDATE($H30,12*IFERROR(VLOOKUP($F30,'Référentiel'!$D$2:$G$9,4,FALSE),5))-1,IF($J30="","",$J30))</f>
      </c>
      <c r="L30" s="12"/>
      <c r="M30" s="12"/>
      <c r="N30" s="12"/>
      <c r="O30" s="13">
        <f>IF(OR($A30="",$T30&lt;&gt;"Obligatoire"),"",IFERROR(IF(INDEX(Salariés!$F$2:$F$151,MATCH($A30,Salariés!$H$2:$H$151,0))="","",INDEX(Salariés!$F$2:$F$151,MATCH($A30,Salariés!$H$2:$H$151,0))),""))</f>
      </c>
      <c r="P30" s="13">
        <f>IF(NOT(OR($A30&lt;&gt;"",$B30&lt;&gt;"")),"",IF(COUNT($O30,$K30,$N30)=0,"",MIN($O30,$K30,$N30)))</f>
      </c>
      <c r="Q30" s="14">
        <f>IF(NOT(OR($A30&lt;&gt;"",$B30&lt;&gt;"")),"",IF($S30="Jeune en dérogation (R. 4153-40)","À vérifier : régime des jeunes (R. 4153-40)",IF(LEN(IF($A30="","salarié, ",IF(COUNTIF(Salariés!$H$2:$H$151,$A30)&gt;1,"salarié en double, ",""))&amp;IF($B30="","famille, ","")&amp;IF($E30="","type de contrôle, ","")&amp;IF(AND($T30="Obligatoire",$O30="",$S30&lt;&gt;"Jeune en dérogation (R. 4153-40)"),"attestation médicale, ","")&amp;IF($H30="","contrôle des connaissances, ","")&amp;IF($K30="","échéance du contrôle, ","")&amp;IF($L30="","connaissance des lieux, ","")&amp;IF($M30="","date de délivrance, ","")&amp;IF(AND($S30="Intérimaire",$N30=""),"date limite (fin de mission), ",""))&gt;0,"Incomplète : "&amp;LEFT(IF($A30="","salarié, ",IF(COUNTIF(Salariés!$H$2:$H$151,$A30)&gt;1,"salarié en double, ",""))&amp;IF($B30="","famille, ","")&amp;IF($E30="","type de contrôle, ","")&amp;IF(AND($T30="Obligatoire",$O30="",$S30&lt;&gt;"Jeune en dérogation (R. 4153-40)"),"attestation médicale, ","")&amp;IF($H30="","contrôle des connaissances, ","")&amp;IF($K30="","échéance du contrôle, ","")&amp;IF($L30="","connaissance des lieux, ","")&amp;IF($M30="","date de délivrance, ","")&amp;IF(AND($S30="Intérimaire",$N30=""),"date limite (fin de mission), ",""),LEN(IF($A30="","salarié, ",IF(COUNTIF(Salariés!$H$2:$H$151,$A30)&gt;1,"salarié en double, ",""))&amp;IF($B30="","famille, ","")&amp;IF($E30="","type de contrôle, ","")&amp;IF(AND($T30="Obligatoire",$O30="",$S30&lt;&gt;"Jeune en dérogation (R. 4153-40)"),"attestation médicale, ","")&amp;IF($H30="","contrôle des connaissances, ","")&amp;IF($K30="","échéance du contrôle, ","")&amp;IF($L30="","connaissance des lieux, ","")&amp;IF($M30="","date de délivrance, ","")&amp;IF(AND($S30="Intérimaire",$N30=""),"date limite (fin de mission), ",""))-2),IF(LEN(IF(AND($U30&lt;&gt;"",$M30&lt;&gt;"",$U30&gt;$M30),"attestation plus récente, ","")&amp;IF(AND($H30&lt;&gt;"",$M30&lt;&gt;"",$H30&gt;$M30),"contrôle plus récent, ","")&amp;IF(AND($L30&lt;&gt;"",$M30&lt;&gt;"",$L30&gt;$M30),"connaissance des lieux plus récente, ","")&amp;IF(AND($M30&lt;&gt;"",$M30&gt;TODAY()),"délivrance datée dans le futur, ",""))&gt;0,"À redélivrer : "&amp;LEFT(IF(AND($U30&lt;&gt;"",$M30&lt;&gt;"",$U30&gt;$M30),"attestation plus récente, ","")&amp;IF(AND($H30&lt;&gt;"",$M30&lt;&gt;"",$H30&gt;$M30),"contrôle plus récent, ","")&amp;IF(AND($L30&lt;&gt;"",$M30&lt;&gt;"",$L30&gt;$M30),"connaissance des lieux plus récente, ","")&amp;IF(AND($M30&lt;&gt;"",$M30&gt;TODAY()),"délivrance datée dans le futur, ",""),LEN(IF(AND($U30&lt;&gt;"",$M30&lt;&gt;"",$U30&gt;$M30),"attestation plus récente, ","")&amp;IF(AND($H30&lt;&gt;"",$M30&lt;&gt;"",$H30&gt;$M30),"contrôle plus récent, ","")&amp;IF(AND($L30&lt;&gt;"",$M30&lt;&gt;"",$L30&gt;$M30),"connaissance des lieux plus récente, ","")&amp;IF(AND($M30&lt;&gt;"",$M30&gt;TODAY()),"délivrance datée dans le futur, ",""))-2),IF($P30&lt;TODAY(),"Expirée",IF($P30-TODAY()&lt;=60,"À renouveler","Valide"))))))</f>
      </c>
      <c r="R30" s="8"/>
      <c r="S30" s="14">
        <f>IF($A30="","",IFERROR(INDEX(Salariés!$D$2:$D$151,MATCH($A30,Salariés!$H$2:$H$151,0))&amp;"",""))</f>
      </c>
      <c r="T30" s="14">
        <f>IF($B30="","",IFERROR(VLOOKUP($B30,'Référentiel'!$A$2:$B$10,2,FALSE),""))</f>
      </c>
      <c r="U30" s="14">
        <f>IF(OR($A30="",$T30&lt;&gt;"Obligatoire"),"",IFERROR(IF(INDEX(Salariés!$E$2:$E$151,MATCH($A30,Salariés!$H$2:$H$151,0))="","",INDEX(Salariés!$E$2:$E$151,MATCH($A30,Salariés!$H$2:$H$151,0))),""))</f>
      </c>
      <c r="V30" s="14">
        <f>IF(OR($Q30="Valide",$Q30="À renouveler"),$P30+ROW()/100000,"")</f>
      </c>
      <c r="W30" s="14">
        <f>IF(AND($A30&lt;&gt;"",$A30='Autorisation à imprimer'!$D$1,OR($Q30="Valide",$Q30="À renouveler")),ROW(),"")</f>
      </c>
    </row>
    <row r="31" spans="1:23" x14ac:dyDescent="0.25">
      <c r="A31" s="8"/>
      <c r="B31" s="8"/>
      <c r="C31" s="8"/>
      <c r="D31" s="8"/>
      <c r="E31" s="8"/>
      <c r="F31" s="8"/>
      <c r="G31" s="8"/>
      <c r="H31" s="12"/>
      <c r="I31" s="8"/>
      <c r="J31" s="12"/>
      <c r="K31" s="13">
        <f>IF(AND($H31&lt;&gt;"",AND($E31="CACES®",$F31&lt;&gt;"",$F31&lt;&gt;"Sans objet")),EDATE($H31,12*IFERROR(VLOOKUP($F31,'Référentiel'!$D$2:$G$9,4,FALSE),5))-1,IF($J31="","",$J31))</f>
      </c>
      <c r="L31" s="12"/>
      <c r="M31" s="12"/>
      <c r="N31" s="12"/>
      <c r="O31" s="13">
        <f>IF(OR($A31="",$T31&lt;&gt;"Obligatoire"),"",IFERROR(IF(INDEX(Salariés!$F$2:$F$151,MATCH($A31,Salariés!$H$2:$H$151,0))="","",INDEX(Salariés!$F$2:$F$151,MATCH($A31,Salariés!$H$2:$H$151,0))),""))</f>
      </c>
      <c r="P31" s="13">
        <f>IF(NOT(OR($A31&lt;&gt;"",$B31&lt;&gt;"")),"",IF(COUNT($O31,$K31,$N31)=0,"",MIN($O31,$K31,$N31)))</f>
      </c>
      <c r="Q31" s="14">
        <f>IF(NOT(OR($A31&lt;&gt;"",$B31&lt;&gt;"")),"",IF($S31="Jeune en dérogation (R. 4153-40)","À vérifier : régime des jeunes (R. 4153-40)",IF(LEN(IF($A31="","salarié, ",IF(COUNTIF(Salariés!$H$2:$H$151,$A31)&gt;1,"salarié en double, ",""))&amp;IF($B31="","famille, ","")&amp;IF($E31="","type de contrôle, ","")&amp;IF(AND($T31="Obligatoire",$O31="",$S31&lt;&gt;"Jeune en dérogation (R. 4153-40)"),"attestation médicale, ","")&amp;IF($H31="","contrôle des connaissances, ","")&amp;IF($K31="","échéance du contrôle, ","")&amp;IF($L31="","connaissance des lieux, ","")&amp;IF($M31="","date de délivrance, ","")&amp;IF(AND($S31="Intérimaire",$N31=""),"date limite (fin de mission), ",""))&gt;0,"Incomplète : "&amp;LEFT(IF($A31="","salarié, ",IF(COUNTIF(Salariés!$H$2:$H$151,$A31)&gt;1,"salarié en double, ",""))&amp;IF($B31="","famille, ","")&amp;IF($E31="","type de contrôle, ","")&amp;IF(AND($T31="Obligatoire",$O31="",$S31&lt;&gt;"Jeune en dérogation (R. 4153-40)"),"attestation médicale, ","")&amp;IF($H31="","contrôle des connaissances, ","")&amp;IF($K31="","échéance du contrôle, ","")&amp;IF($L31="","connaissance des lieux, ","")&amp;IF($M31="","date de délivrance, ","")&amp;IF(AND($S31="Intérimaire",$N31=""),"date limite (fin de mission), ",""),LEN(IF($A31="","salarié, ",IF(COUNTIF(Salariés!$H$2:$H$151,$A31)&gt;1,"salarié en double, ",""))&amp;IF($B31="","famille, ","")&amp;IF($E31="","type de contrôle, ","")&amp;IF(AND($T31="Obligatoire",$O31="",$S31&lt;&gt;"Jeune en dérogation (R. 4153-40)"),"attestation médicale, ","")&amp;IF($H31="","contrôle des connaissances, ","")&amp;IF($K31="","échéance du contrôle, ","")&amp;IF($L31="","connaissance des lieux, ","")&amp;IF($M31="","date de délivrance, ","")&amp;IF(AND($S31="Intérimaire",$N31=""),"date limite (fin de mission), ",""))-2),IF(LEN(IF(AND($U31&lt;&gt;"",$M31&lt;&gt;"",$U31&gt;$M31),"attestation plus récente, ","")&amp;IF(AND($H31&lt;&gt;"",$M31&lt;&gt;"",$H31&gt;$M31),"contrôle plus récent, ","")&amp;IF(AND($L31&lt;&gt;"",$M31&lt;&gt;"",$L31&gt;$M31),"connaissance des lieux plus récente, ","")&amp;IF(AND($M31&lt;&gt;"",$M31&gt;TODAY()),"délivrance datée dans le futur, ",""))&gt;0,"À redélivrer : "&amp;LEFT(IF(AND($U31&lt;&gt;"",$M31&lt;&gt;"",$U31&gt;$M31),"attestation plus récente, ","")&amp;IF(AND($H31&lt;&gt;"",$M31&lt;&gt;"",$H31&gt;$M31),"contrôle plus récent, ","")&amp;IF(AND($L31&lt;&gt;"",$M31&lt;&gt;"",$L31&gt;$M31),"connaissance des lieux plus récente, ","")&amp;IF(AND($M31&lt;&gt;"",$M31&gt;TODAY()),"délivrance datée dans le futur, ",""),LEN(IF(AND($U31&lt;&gt;"",$M31&lt;&gt;"",$U31&gt;$M31),"attestation plus récente, ","")&amp;IF(AND($H31&lt;&gt;"",$M31&lt;&gt;"",$H31&gt;$M31),"contrôle plus récent, ","")&amp;IF(AND($L31&lt;&gt;"",$M31&lt;&gt;"",$L31&gt;$M31),"connaissance des lieux plus récente, ","")&amp;IF(AND($M31&lt;&gt;"",$M31&gt;TODAY()),"délivrance datée dans le futur, ",""))-2),IF($P31&lt;TODAY(),"Expirée",IF($P31-TODAY()&lt;=60,"À renouveler","Valide"))))))</f>
      </c>
      <c r="R31" s="8"/>
      <c r="S31" s="14">
        <f>IF($A31="","",IFERROR(INDEX(Salariés!$D$2:$D$151,MATCH($A31,Salariés!$H$2:$H$151,0))&amp;"",""))</f>
      </c>
      <c r="T31" s="14">
        <f>IF($B31="","",IFERROR(VLOOKUP($B31,'Référentiel'!$A$2:$B$10,2,FALSE),""))</f>
      </c>
      <c r="U31" s="14">
        <f>IF(OR($A31="",$T31&lt;&gt;"Obligatoire"),"",IFERROR(IF(INDEX(Salariés!$E$2:$E$151,MATCH($A31,Salariés!$H$2:$H$151,0))="","",INDEX(Salariés!$E$2:$E$151,MATCH($A31,Salariés!$H$2:$H$151,0))),""))</f>
      </c>
      <c r="V31" s="14">
        <f>IF(OR($Q31="Valide",$Q31="À renouveler"),$P31+ROW()/100000,"")</f>
      </c>
      <c r="W31" s="14">
        <f>IF(AND($A31&lt;&gt;"",$A31='Autorisation à imprimer'!$D$1,OR($Q31="Valide",$Q31="À renouveler")),ROW(),"")</f>
      </c>
    </row>
    <row r="32" spans="1:23" x14ac:dyDescent="0.25">
      <c r="A32" s="8"/>
      <c r="B32" s="8"/>
      <c r="C32" s="8"/>
      <c r="D32" s="8"/>
      <c r="E32" s="8"/>
      <c r="F32" s="8"/>
      <c r="G32" s="8"/>
      <c r="H32" s="12"/>
      <c r="I32" s="8"/>
      <c r="J32" s="12"/>
      <c r="K32" s="13">
        <f>IF(AND($H32&lt;&gt;"",AND($E32="CACES®",$F32&lt;&gt;"",$F32&lt;&gt;"Sans objet")),EDATE($H32,12*IFERROR(VLOOKUP($F32,'Référentiel'!$D$2:$G$9,4,FALSE),5))-1,IF($J32="","",$J32))</f>
      </c>
      <c r="L32" s="12"/>
      <c r="M32" s="12"/>
      <c r="N32" s="12"/>
      <c r="O32" s="13">
        <f>IF(OR($A32="",$T32&lt;&gt;"Obligatoire"),"",IFERROR(IF(INDEX(Salariés!$F$2:$F$151,MATCH($A32,Salariés!$H$2:$H$151,0))="","",INDEX(Salariés!$F$2:$F$151,MATCH($A32,Salariés!$H$2:$H$151,0))),""))</f>
      </c>
      <c r="P32" s="13">
        <f>IF(NOT(OR($A32&lt;&gt;"",$B32&lt;&gt;"")),"",IF(COUNT($O32,$K32,$N32)=0,"",MIN($O32,$K32,$N32)))</f>
      </c>
      <c r="Q32" s="14">
        <f>IF(NOT(OR($A32&lt;&gt;"",$B32&lt;&gt;"")),"",IF($S32="Jeune en dérogation (R. 4153-40)","À vérifier : régime des jeunes (R. 4153-40)",IF(LEN(IF($A32="","salarié, ",IF(COUNTIF(Salariés!$H$2:$H$151,$A32)&gt;1,"salarié en double, ",""))&amp;IF($B32="","famille, ","")&amp;IF($E32="","type de contrôle, ","")&amp;IF(AND($T32="Obligatoire",$O32="",$S32&lt;&gt;"Jeune en dérogation (R. 4153-40)"),"attestation médicale, ","")&amp;IF($H32="","contrôle des connaissances, ","")&amp;IF($K32="","échéance du contrôle, ","")&amp;IF($L32="","connaissance des lieux, ","")&amp;IF($M32="","date de délivrance, ","")&amp;IF(AND($S32="Intérimaire",$N32=""),"date limite (fin de mission), ",""))&gt;0,"Incomplète : "&amp;LEFT(IF($A32="","salarié, ",IF(COUNTIF(Salariés!$H$2:$H$151,$A32)&gt;1,"salarié en double, ",""))&amp;IF($B32="","famille, ","")&amp;IF($E32="","type de contrôle, ","")&amp;IF(AND($T32="Obligatoire",$O32="",$S32&lt;&gt;"Jeune en dérogation (R. 4153-40)"),"attestation médicale, ","")&amp;IF($H32="","contrôle des connaissances, ","")&amp;IF($K32="","échéance du contrôle, ","")&amp;IF($L32="","connaissance des lieux, ","")&amp;IF($M32="","date de délivrance, ","")&amp;IF(AND($S32="Intérimaire",$N32=""),"date limite (fin de mission), ",""),LEN(IF($A32="","salarié, ",IF(COUNTIF(Salariés!$H$2:$H$151,$A32)&gt;1,"salarié en double, ",""))&amp;IF($B32="","famille, ","")&amp;IF($E32="","type de contrôle, ","")&amp;IF(AND($T32="Obligatoire",$O32="",$S32&lt;&gt;"Jeune en dérogation (R. 4153-40)"),"attestation médicale, ","")&amp;IF($H32="","contrôle des connaissances, ","")&amp;IF($K32="","échéance du contrôle, ","")&amp;IF($L32="","connaissance des lieux, ","")&amp;IF($M32="","date de délivrance, ","")&amp;IF(AND($S32="Intérimaire",$N32=""),"date limite (fin de mission), ",""))-2),IF(LEN(IF(AND($U32&lt;&gt;"",$M32&lt;&gt;"",$U32&gt;$M32),"attestation plus récente, ","")&amp;IF(AND($H32&lt;&gt;"",$M32&lt;&gt;"",$H32&gt;$M32),"contrôle plus récent, ","")&amp;IF(AND($L32&lt;&gt;"",$M32&lt;&gt;"",$L32&gt;$M32),"connaissance des lieux plus récente, ","")&amp;IF(AND($M32&lt;&gt;"",$M32&gt;TODAY()),"délivrance datée dans le futur, ",""))&gt;0,"À redélivrer : "&amp;LEFT(IF(AND($U32&lt;&gt;"",$M32&lt;&gt;"",$U32&gt;$M32),"attestation plus récente, ","")&amp;IF(AND($H32&lt;&gt;"",$M32&lt;&gt;"",$H32&gt;$M32),"contrôle plus récent, ","")&amp;IF(AND($L32&lt;&gt;"",$M32&lt;&gt;"",$L32&gt;$M32),"connaissance des lieux plus récente, ","")&amp;IF(AND($M32&lt;&gt;"",$M32&gt;TODAY()),"délivrance datée dans le futur, ",""),LEN(IF(AND($U32&lt;&gt;"",$M32&lt;&gt;"",$U32&gt;$M32),"attestation plus récente, ","")&amp;IF(AND($H32&lt;&gt;"",$M32&lt;&gt;"",$H32&gt;$M32),"contrôle plus récent, ","")&amp;IF(AND($L32&lt;&gt;"",$M32&lt;&gt;"",$L32&gt;$M32),"connaissance des lieux plus récente, ","")&amp;IF(AND($M32&lt;&gt;"",$M32&gt;TODAY()),"délivrance datée dans le futur, ",""))-2),IF($P32&lt;TODAY(),"Expirée",IF($P32-TODAY()&lt;=60,"À renouveler","Valide"))))))</f>
      </c>
      <c r="R32" s="8"/>
      <c r="S32" s="14">
        <f>IF($A32="","",IFERROR(INDEX(Salariés!$D$2:$D$151,MATCH($A32,Salariés!$H$2:$H$151,0))&amp;"",""))</f>
      </c>
      <c r="T32" s="14">
        <f>IF($B32="","",IFERROR(VLOOKUP($B32,'Référentiel'!$A$2:$B$10,2,FALSE),""))</f>
      </c>
      <c r="U32" s="14">
        <f>IF(OR($A32="",$T32&lt;&gt;"Obligatoire"),"",IFERROR(IF(INDEX(Salariés!$E$2:$E$151,MATCH($A32,Salariés!$H$2:$H$151,0))="","",INDEX(Salariés!$E$2:$E$151,MATCH($A32,Salariés!$H$2:$H$151,0))),""))</f>
      </c>
      <c r="V32" s="14">
        <f>IF(OR($Q32="Valide",$Q32="À renouveler"),$P32+ROW()/100000,"")</f>
      </c>
      <c r="W32" s="14">
        <f>IF(AND($A32&lt;&gt;"",$A32='Autorisation à imprimer'!$D$1,OR($Q32="Valide",$Q32="À renouveler")),ROW(),"")</f>
      </c>
    </row>
    <row r="33" spans="1:23" x14ac:dyDescent="0.25">
      <c r="A33" s="8"/>
      <c r="B33" s="8"/>
      <c r="C33" s="8"/>
      <c r="D33" s="8"/>
      <c r="E33" s="8"/>
      <c r="F33" s="8"/>
      <c r="G33" s="8"/>
      <c r="H33" s="12"/>
      <c r="I33" s="8"/>
      <c r="J33" s="12"/>
      <c r="K33" s="13">
        <f>IF(AND($H33&lt;&gt;"",AND($E33="CACES®",$F33&lt;&gt;"",$F33&lt;&gt;"Sans objet")),EDATE($H33,12*IFERROR(VLOOKUP($F33,'Référentiel'!$D$2:$G$9,4,FALSE),5))-1,IF($J33="","",$J33))</f>
      </c>
      <c r="L33" s="12"/>
      <c r="M33" s="12"/>
      <c r="N33" s="12"/>
      <c r="O33" s="13">
        <f>IF(OR($A33="",$T33&lt;&gt;"Obligatoire"),"",IFERROR(IF(INDEX(Salariés!$F$2:$F$151,MATCH($A33,Salariés!$H$2:$H$151,0))="","",INDEX(Salariés!$F$2:$F$151,MATCH($A33,Salariés!$H$2:$H$151,0))),""))</f>
      </c>
      <c r="P33" s="13">
        <f>IF(NOT(OR($A33&lt;&gt;"",$B33&lt;&gt;"")),"",IF(COUNT($O33,$K33,$N33)=0,"",MIN($O33,$K33,$N33)))</f>
      </c>
      <c r="Q33" s="14">
        <f>IF(NOT(OR($A33&lt;&gt;"",$B33&lt;&gt;"")),"",IF($S33="Jeune en dérogation (R. 4153-40)","À vérifier : régime des jeunes (R. 4153-40)",IF(LEN(IF($A33="","salarié, ",IF(COUNTIF(Salariés!$H$2:$H$151,$A33)&gt;1,"salarié en double, ",""))&amp;IF($B33="","famille, ","")&amp;IF($E33="","type de contrôle, ","")&amp;IF(AND($T33="Obligatoire",$O33="",$S33&lt;&gt;"Jeune en dérogation (R. 4153-40)"),"attestation médicale, ","")&amp;IF($H33="","contrôle des connaissances, ","")&amp;IF($K33="","échéance du contrôle, ","")&amp;IF($L33="","connaissance des lieux, ","")&amp;IF($M33="","date de délivrance, ","")&amp;IF(AND($S33="Intérimaire",$N33=""),"date limite (fin de mission), ",""))&gt;0,"Incomplète : "&amp;LEFT(IF($A33="","salarié, ",IF(COUNTIF(Salariés!$H$2:$H$151,$A33)&gt;1,"salarié en double, ",""))&amp;IF($B33="","famille, ","")&amp;IF($E33="","type de contrôle, ","")&amp;IF(AND($T33="Obligatoire",$O33="",$S33&lt;&gt;"Jeune en dérogation (R. 4153-40)"),"attestation médicale, ","")&amp;IF($H33="","contrôle des connaissances, ","")&amp;IF($K33="","échéance du contrôle, ","")&amp;IF($L33="","connaissance des lieux, ","")&amp;IF($M33="","date de délivrance, ","")&amp;IF(AND($S33="Intérimaire",$N33=""),"date limite (fin de mission), ",""),LEN(IF($A33="","salarié, ",IF(COUNTIF(Salariés!$H$2:$H$151,$A33)&gt;1,"salarié en double, ",""))&amp;IF($B33="","famille, ","")&amp;IF($E33="","type de contrôle, ","")&amp;IF(AND($T33="Obligatoire",$O33="",$S33&lt;&gt;"Jeune en dérogation (R. 4153-40)"),"attestation médicale, ","")&amp;IF($H33="","contrôle des connaissances, ","")&amp;IF($K33="","échéance du contrôle, ","")&amp;IF($L33="","connaissance des lieux, ","")&amp;IF($M33="","date de délivrance, ","")&amp;IF(AND($S33="Intérimaire",$N33=""),"date limite (fin de mission), ",""))-2),IF(LEN(IF(AND($U33&lt;&gt;"",$M33&lt;&gt;"",$U33&gt;$M33),"attestation plus récente, ","")&amp;IF(AND($H33&lt;&gt;"",$M33&lt;&gt;"",$H33&gt;$M33),"contrôle plus récent, ","")&amp;IF(AND($L33&lt;&gt;"",$M33&lt;&gt;"",$L33&gt;$M33),"connaissance des lieux plus récente, ","")&amp;IF(AND($M33&lt;&gt;"",$M33&gt;TODAY()),"délivrance datée dans le futur, ",""))&gt;0,"À redélivrer : "&amp;LEFT(IF(AND($U33&lt;&gt;"",$M33&lt;&gt;"",$U33&gt;$M33),"attestation plus récente, ","")&amp;IF(AND($H33&lt;&gt;"",$M33&lt;&gt;"",$H33&gt;$M33),"contrôle plus récent, ","")&amp;IF(AND($L33&lt;&gt;"",$M33&lt;&gt;"",$L33&gt;$M33),"connaissance des lieux plus récente, ","")&amp;IF(AND($M33&lt;&gt;"",$M33&gt;TODAY()),"délivrance datée dans le futur, ",""),LEN(IF(AND($U33&lt;&gt;"",$M33&lt;&gt;"",$U33&gt;$M33),"attestation plus récente, ","")&amp;IF(AND($H33&lt;&gt;"",$M33&lt;&gt;"",$H33&gt;$M33),"contrôle plus récent, ","")&amp;IF(AND($L33&lt;&gt;"",$M33&lt;&gt;"",$L33&gt;$M33),"connaissance des lieux plus récente, ","")&amp;IF(AND($M33&lt;&gt;"",$M33&gt;TODAY()),"délivrance datée dans le futur, ",""))-2),IF($P33&lt;TODAY(),"Expirée",IF($P33-TODAY()&lt;=60,"À renouveler","Valide"))))))</f>
      </c>
      <c r="R33" s="8"/>
      <c r="S33" s="14">
        <f>IF($A33="","",IFERROR(INDEX(Salariés!$D$2:$D$151,MATCH($A33,Salariés!$H$2:$H$151,0))&amp;"",""))</f>
      </c>
      <c r="T33" s="14">
        <f>IF($B33="","",IFERROR(VLOOKUP($B33,'Référentiel'!$A$2:$B$10,2,FALSE),""))</f>
      </c>
      <c r="U33" s="14">
        <f>IF(OR($A33="",$T33&lt;&gt;"Obligatoire"),"",IFERROR(IF(INDEX(Salariés!$E$2:$E$151,MATCH($A33,Salariés!$H$2:$H$151,0))="","",INDEX(Salariés!$E$2:$E$151,MATCH($A33,Salariés!$H$2:$H$151,0))),""))</f>
      </c>
      <c r="V33" s="14">
        <f>IF(OR($Q33="Valide",$Q33="À renouveler"),$P33+ROW()/100000,"")</f>
      </c>
      <c r="W33" s="14">
        <f>IF(AND($A33&lt;&gt;"",$A33='Autorisation à imprimer'!$D$1,OR($Q33="Valide",$Q33="À renouveler")),ROW(),"")</f>
      </c>
    </row>
    <row r="34" spans="1:23" x14ac:dyDescent="0.25">
      <c r="A34" s="8"/>
      <c r="B34" s="8"/>
      <c r="C34" s="8"/>
      <c r="D34" s="8"/>
      <c r="E34" s="8"/>
      <c r="F34" s="8"/>
      <c r="G34" s="8"/>
      <c r="H34" s="12"/>
      <c r="I34" s="8"/>
      <c r="J34" s="12"/>
      <c r="K34" s="13">
        <f>IF(AND($H34&lt;&gt;"",AND($E34="CACES®",$F34&lt;&gt;"",$F34&lt;&gt;"Sans objet")),EDATE($H34,12*IFERROR(VLOOKUP($F34,'Référentiel'!$D$2:$G$9,4,FALSE),5))-1,IF($J34="","",$J34))</f>
      </c>
      <c r="L34" s="12"/>
      <c r="M34" s="12"/>
      <c r="N34" s="12"/>
      <c r="O34" s="13">
        <f>IF(OR($A34="",$T34&lt;&gt;"Obligatoire"),"",IFERROR(IF(INDEX(Salariés!$F$2:$F$151,MATCH($A34,Salariés!$H$2:$H$151,0))="","",INDEX(Salariés!$F$2:$F$151,MATCH($A34,Salariés!$H$2:$H$151,0))),""))</f>
      </c>
      <c r="P34" s="13">
        <f>IF(NOT(OR($A34&lt;&gt;"",$B34&lt;&gt;"")),"",IF(COUNT($O34,$K34,$N34)=0,"",MIN($O34,$K34,$N34)))</f>
      </c>
      <c r="Q34" s="14">
        <f>IF(NOT(OR($A34&lt;&gt;"",$B34&lt;&gt;"")),"",IF($S34="Jeune en dérogation (R. 4153-40)","À vérifier : régime des jeunes (R. 4153-40)",IF(LEN(IF($A34="","salarié, ",IF(COUNTIF(Salariés!$H$2:$H$151,$A34)&gt;1,"salarié en double, ",""))&amp;IF($B34="","famille, ","")&amp;IF($E34="","type de contrôle, ","")&amp;IF(AND($T34="Obligatoire",$O34="",$S34&lt;&gt;"Jeune en dérogation (R. 4153-40)"),"attestation médicale, ","")&amp;IF($H34="","contrôle des connaissances, ","")&amp;IF($K34="","échéance du contrôle, ","")&amp;IF($L34="","connaissance des lieux, ","")&amp;IF($M34="","date de délivrance, ","")&amp;IF(AND($S34="Intérimaire",$N34=""),"date limite (fin de mission), ",""))&gt;0,"Incomplète : "&amp;LEFT(IF($A34="","salarié, ",IF(COUNTIF(Salariés!$H$2:$H$151,$A34)&gt;1,"salarié en double, ",""))&amp;IF($B34="","famille, ","")&amp;IF($E34="","type de contrôle, ","")&amp;IF(AND($T34="Obligatoire",$O34="",$S34&lt;&gt;"Jeune en dérogation (R. 4153-40)"),"attestation médicale, ","")&amp;IF($H34="","contrôle des connaissances, ","")&amp;IF($K34="","échéance du contrôle, ","")&amp;IF($L34="","connaissance des lieux, ","")&amp;IF($M34="","date de délivrance, ","")&amp;IF(AND($S34="Intérimaire",$N34=""),"date limite (fin de mission), ",""),LEN(IF($A34="","salarié, ",IF(COUNTIF(Salariés!$H$2:$H$151,$A34)&gt;1,"salarié en double, ",""))&amp;IF($B34="","famille, ","")&amp;IF($E34="","type de contrôle, ","")&amp;IF(AND($T34="Obligatoire",$O34="",$S34&lt;&gt;"Jeune en dérogation (R. 4153-40)"),"attestation médicale, ","")&amp;IF($H34="","contrôle des connaissances, ","")&amp;IF($K34="","échéance du contrôle, ","")&amp;IF($L34="","connaissance des lieux, ","")&amp;IF($M34="","date de délivrance, ","")&amp;IF(AND($S34="Intérimaire",$N34=""),"date limite (fin de mission), ",""))-2),IF(LEN(IF(AND($U34&lt;&gt;"",$M34&lt;&gt;"",$U34&gt;$M34),"attestation plus récente, ","")&amp;IF(AND($H34&lt;&gt;"",$M34&lt;&gt;"",$H34&gt;$M34),"contrôle plus récent, ","")&amp;IF(AND($L34&lt;&gt;"",$M34&lt;&gt;"",$L34&gt;$M34),"connaissance des lieux plus récente, ","")&amp;IF(AND($M34&lt;&gt;"",$M34&gt;TODAY()),"délivrance datée dans le futur, ",""))&gt;0,"À redélivrer : "&amp;LEFT(IF(AND($U34&lt;&gt;"",$M34&lt;&gt;"",$U34&gt;$M34),"attestation plus récente, ","")&amp;IF(AND($H34&lt;&gt;"",$M34&lt;&gt;"",$H34&gt;$M34),"contrôle plus récent, ","")&amp;IF(AND($L34&lt;&gt;"",$M34&lt;&gt;"",$L34&gt;$M34),"connaissance des lieux plus récente, ","")&amp;IF(AND($M34&lt;&gt;"",$M34&gt;TODAY()),"délivrance datée dans le futur, ",""),LEN(IF(AND($U34&lt;&gt;"",$M34&lt;&gt;"",$U34&gt;$M34),"attestation plus récente, ","")&amp;IF(AND($H34&lt;&gt;"",$M34&lt;&gt;"",$H34&gt;$M34),"contrôle plus récent, ","")&amp;IF(AND($L34&lt;&gt;"",$M34&lt;&gt;"",$L34&gt;$M34),"connaissance des lieux plus récente, ","")&amp;IF(AND($M34&lt;&gt;"",$M34&gt;TODAY()),"délivrance datée dans le futur, ",""))-2),IF($P34&lt;TODAY(),"Expirée",IF($P34-TODAY()&lt;=60,"À renouveler","Valide"))))))</f>
      </c>
      <c r="R34" s="8"/>
      <c r="S34" s="14">
        <f>IF($A34="","",IFERROR(INDEX(Salariés!$D$2:$D$151,MATCH($A34,Salariés!$H$2:$H$151,0))&amp;"",""))</f>
      </c>
      <c r="T34" s="14">
        <f>IF($B34="","",IFERROR(VLOOKUP($B34,'Référentiel'!$A$2:$B$10,2,FALSE),""))</f>
      </c>
      <c r="U34" s="14">
        <f>IF(OR($A34="",$T34&lt;&gt;"Obligatoire"),"",IFERROR(IF(INDEX(Salariés!$E$2:$E$151,MATCH($A34,Salariés!$H$2:$H$151,0))="","",INDEX(Salariés!$E$2:$E$151,MATCH($A34,Salariés!$H$2:$H$151,0))),""))</f>
      </c>
      <c r="V34" s="14">
        <f>IF(OR($Q34="Valide",$Q34="À renouveler"),$P34+ROW()/100000,"")</f>
      </c>
      <c r="W34" s="14">
        <f>IF(AND($A34&lt;&gt;"",$A34='Autorisation à imprimer'!$D$1,OR($Q34="Valide",$Q34="À renouveler")),ROW(),"")</f>
      </c>
    </row>
    <row r="35" spans="1:23" x14ac:dyDescent="0.25">
      <c r="A35" s="8"/>
      <c r="B35" s="8"/>
      <c r="C35" s="8"/>
      <c r="D35" s="8"/>
      <c r="E35" s="8"/>
      <c r="F35" s="8"/>
      <c r="G35" s="8"/>
      <c r="H35" s="12"/>
      <c r="I35" s="8"/>
      <c r="J35" s="12"/>
      <c r="K35" s="13">
        <f>IF(AND($H35&lt;&gt;"",AND($E35="CACES®",$F35&lt;&gt;"",$F35&lt;&gt;"Sans objet")),EDATE($H35,12*IFERROR(VLOOKUP($F35,'Référentiel'!$D$2:$G$9,4,FALSE),5))-1,IF($J35="","",$J35))</f>
      </c>
      <c r="L35" s="12"/>
      <c r="M35" s="12"/>
      <c r="N35" s="12"/>
      <c r="O35" s="13">
        <f>IF(OR($A35="",$T35&lt;&gt;"Obligatoire"),"",IFERROR(IF(INDEX(Salariés!$F$2:$F$151,MATCH($A35,Salariés!$H$2:$H$151,0))="","",INDEX(Salariés!$F$2:$F$151,MATCH($A35,Salariés!$H$2:$H$151,0))),""))</f>
      </c>
      <c r="P35" s="13">
        <f>IF(NOT(OR($A35&lt;&gt;"",$B35&lt;&gt;"")),"",IF(COUNT($O35,$K35,$N35)=0,"",MIN($O35,$K35,$N35)))</f>
      </c>
      <c r="Q35" s="14">
        <f>IF(NOT(OR($A35&lt;&gt;"",$B35&lt;&gt;"")),"",IF($S35="Jeune en dérogation (R. 4153-40)","À vérifier : régime des jeunes (R. 4153-40)",IF(LEN(IF($A35="","salarié, ",IF(COUNTIF(Salariés!$H$2:$H$151,$A35)&gt;1,"salarié en double, ",""))&amp;IF($B35="","famille, ","")&amp;IF($E35="","type de contrôle, ","")&amp;IF(AND($T35="Obligatoire",$O35="",$S35&lt;&gt;"Jeune en dérogation (R. 4153-40)"),"attestation médicale, ","")&amp;IF($H35="","contrôle des connaissances, ","")&amp;IF($K35="","échéance du contrôle, ","")&amp;IF($L35="","connaissance des lieux, ","")&amp;IF($M35="","date de délivrance, ","")&amp;IF(AND($S35="Intérimaire",$N35=""),"date limite (fin de mission), ",""))&gt;0,"Incomplète : "&amp;LEFT(IF($A35="","salarié, ",IF(COUNTIF(Salariés!$H$2:$H$151,$A35)&gt;1,"salarié en double, ",""))&amp;IF($B35="","famille, ","")&amp;IF($E35="","type de contrôle, ","")&amp;IF(AND($T35="Obligatoire",$O35="",$S35&lt;&gt;"Jeune en dérogation (R. 4153-40)"),"attestation médicale, ","")&amp;IF($H35="","contrôle des connaissances, ","")&amp;IF($K35="","échéance du contrôle, ","")&amp;IF($L35="","connaissance des lieux, ","")&amp;IF($M35="","date de délivrance, ","")&amp;IF(AND($S35="Intérimaire",$N35=""),"date limite (fin de mission), ",""),LEN(IF($A35="","salarié, ",IF(COUNTIF(Salariés!$H$2:$H$151,$A35)&gt;1,"salarié en double, ",""))&amp;IF($B35="","famille, ","")&amp;IF($E35="","type de contrôle, ","")&amp;IF(AND($T35="Obligatoire",$O35="",$S35&lt;&gt;"Jeune en dérogation (R. 4153-40)"),"attestation médicale, ","")&amp;IF($H35="","contrôle des connaissances, ","")&amp;IF($K35="","échéance du contrôle, ","")&amp;IF($L35="","connaissance des lieux, ","")&amp;IF($M35="","date de délivrance, ","")&amp;IF(AND($S35="Intérimaire",$N35=""),"date limite (fin de mission), ",""))-2),IF(LEN(IF(AND($U35&lt;&gt;"",$M35&lt;&gt;"",$U35&gt;$M35),"attestation plus récente, ","")&amp;IF(AND($H35&lt;&gt;"",$M35&lt;&gt;"",$H35&gt;$M35),"contrôle plus récent, ","")&amp;IF(AND($L35&lt;&gt;"",$M35&lt;&gt;"",$L35&gt;$M35),"connaissance des lieux plus récente, ","")&amp;IF(AND($M35&lt;&gt;"",$M35&gt;TODAY()),"délivrance datée dans le futur, ",""))&gt;0,"À redélivrer : "&amp;LEFT(IF(AND($U35&lt;&gt;"",$M35&lt;&gt;"",$U35&gt;$M35),"attestation plus récente, ","")&amp;IF(AND($H35&lt;&gt;"",$M35&lt;&gt;"",$H35&gt;$M35),"contrôle plus récent, ","")&amp;IF(AND($L35&lt;&gt;"",$M35&lt;&gt;"",$L35&gt;$M35),"connaissance des lieux plus récente, ","")&amp;IF(AND($M35&lt;&gt;"",$M35&gt;TODAY()),"délivrance datée dans le futur, ",""),LEN(IF(AND($U35&lt;&gt;"",$M35&lt;&gt;"",$U35&gt;$M35),"attestation plus récente, ","")&amp;IF(AND($H35&lt;&gt;"",$M35&lt;&gt;"",$H35&gt;$M35),"contrôle plus récent, ","")&amp;IF(AND($L35&lt;&gt;"",$M35&lt;&gt;"",$L35&gt;$M35),"connaissance des lieux plus récente, ","")&amp;IF(AND($M35&lt;&gt;"",$M35&gt;TODAY()),"délivrance datée dans le futur, ",""))-2),IF($P35&lt;TODAY(),"Expirée",IF($P35-TODAY()&lt;=60,"À renouveler","Valide"))))))</f>
      </c>
      <c r="R35" s="8"/>
      <c r="S35" s="14">
        <f>IF($A35="","",IFERROR(INDEX(Salariés!$D$2:$D$151,MATCH($A35,Salariés!$H$2:$H$151,0))&amp;"",""))</f>
      </c>
      <c r="T35" s="14">
        <f>IF($B35="","",IFERROR(VLOOKUP($B35,'Référentiel'!$A$2:$B$10,2,FALSE),""))</f>
      </c>
      <c r="U35" s="14">
        <f>IF(OR($A35="",$T35&lt;&gt;"Obligatoire"),"",IFERROR(IF(INDEX(Salariés!$E$2:$E$151,MATCH($A35,Salariés!$H$2:$H$151,0))="","",INDEX(Salariés!$E$2:$E$151,MATCH($A35,Salariés!$H$2:$H$151,0))),""))</f>
      </c>
      <c r="V35" s="14">
        <f>IF(OR($Q35="Valide",$Q35="À renouveler"),$P35+ROW()/100000,"")</f>
      </c>
      <c r="W35" s="14">
        <f>IF(AND($A35&lt;&gt;"",$A35='Autorisation à imprimer'!$D$1,OR($Q35="Valide",$Q35="À renouveler")),ROW(),"")</f>
      </c>
    </row>
    <row r="36" spans="1:23" x14ac:dyDescent="0.25">
      <c r="A36" s="8"/>
      <c r="B36" s="8"/>
      <c r="C36" s="8"/>
      <c r="D36" s="8"/>
      <c r="E36" s="8"/>
      <c r="F36" s="8"/>
      <c r="G36" s="8"/>
      <c r="H36" s="12"/>
      <c r="I36" s="8"/>
      <c r="J36" s="12"/>
      <c r="K36" s="13">
        <f>IF(AND($H36&lt;&gt;"",AND($E36="CACES®",$F36&lt;&gt;"",$F36&lt;&gt;"Sans objet")),EDATE($H36,12*IFERROR(VLOOKUP($F36,'Référentiel'!$D$2:$G$9,4,FALSE),5))-1,IF($J36="","",$J36))</f>
      </c>
      <c r="L36" s="12"/>
      <c r="M36" s="12"/>
      <c r="N36" s="12"/>
      <c r="O36" s="13">
        <f>IF(OR($A36="",$T36&lt;&gt;"Obligatoire"),"",IFERROR(IF(INDEX(Salariés!$F$2:$F$151,MATCH($A36,Salariés!$H$2:$H$151,0))="","",INDEX(Salariés!$F$2:$F$151,MATCH($A36,Salariés!$H$2:$H$151,0))),""))</f>
      </c>
      <c r="P36" s="13">
        <f>IF(NOT(OR($A36&lt;&gt;"",$B36&lt;&gt;"")),"",IF(COUNT($O36,$K36,$N36)=0,"",MIN($O36,$K36,$N36)))</f>
      </c>
      <c r="Q36" s="14">
        <f>IF(NOT(OR($A36&lt;&gt;"",$B36&lt;&gt;"")),"",IF($S36="Jeune en dérogation (R. 4153-40)","À vérifier : régime des jeunes (R. 4153-40)",IF(LEN(IF($A36="","salarié, ",IF(COUNTIF(Salariés!$H$2:$H$151,$A36)&gt;1,"salarié en double, ",""))&amp;IF($B36="","famille, ","")&amp;IF($E36="","type de contrôle, ","")&amp;IF(AND($T36="Obligatoire",$O36="",$S36&lt;&gt;"Jeune en dérogation (R. 4153-40)"),"attestation médicale, ","")&amp;IF($H36="","contrôle des connaissances, ","")&amp;IF($K36="","échéance du contrôle, ","")&amp;IF($L36="","connaissance des lieux, ","")&amp;IF($M36="","date de délivrance, ","")&amp;IF(AND($S36="Intérimaire",$N36=""),"date limite (fin de mission), ",""))&gt;0,"Incomplète : "&amp;LEFT(IF($A36="","salarié, ",IF(COUNTIF(Salariés!$H$2:$H$151,$A36)&gt;1,"salarié en double, ",""))&amp;IF($B36="","famille, ","")&amp;IF($E36="","type de contrôle, ","")&amp;IF(AND($T36="Obligatoire",$O36="",$S36&lt;&gt;"Jeune en dérogation (R. 4153-40)"),"attestation médicale, ","")&amp;IF($H36="","contrôle des connaissances, ","")&amp;IF($K36="","échéance du contrôle, ","")&amp;IF($L36="","connaissance des lieux, ","")&amp;IF($M36="","date de délivrance, ","")&amp;IF(AND($S36="Intérimaire",$N36=""),"date limite (fin de mission), ",""),LEN(IF($A36="","salarié, ",IF(COUNTIF(Salariés!$H$2:$H$151,$A36)&gt;1,"salarié en double, ",""))&amp;IF($B36="","famille, ","")&amp;IF($E36="","type de contrôle, ","")&amp;IF(AND($T36="Obligatoire",$O36="",$S36&lt;&gt;"Jeune en dérogation (R. 4153-40)"),"attestation médicale, ","")&amp;IF($H36="","contrôle des connaissances, ","")&amp;IF($K36="","échéance du contrôle, ","")&amp;IF($L36="","connaissance des lieux, ","")&amp;IF($M36="","date de délivrance, ","")&amp;IF(AND($S36="Intérimaire",$N36=""),"date limite (fin de mission), ",""))-2),IF(LEN(IF(AND($U36&lt;&gt;"",$M36&lt;&gt;"",$U36&gt;$M36),"attestation plus récente, ","")&amp;IF(AND($H36&lt;&gt;"",$M36&lt;&gt;"",$H36&gt;$M36),"contrôle plus récent, ","")&amp;IF(AND($L36&lt;&gt;"",$M36&lt;&gt;"",$L36&gt;$M36),"connaissance des lieux plus récente, ","")&amp;IF(AND($M36&lt;&gt;"",$M36&gt;TODAY()),"délivrance datée dans le futur, ",""))&gt;0,"À redélivrer : "&amp;LEFT(IF(AND($U36&lt;&gt;"",$M36&lt;&gt;"",$U36&gt;$M36),"attestation plus récente, ","")&amp;IF(AND($H36&lt;&gt;"",$M36&lt;&gt;"",$H36&gt;$M36),"contrôle plus récent, ","")&amp;IF(AND($L36&lt;&gt;"",$M36&lt;&gt;"",$L36&gt;$M36),"connaissance des lieux plus récente, ","")&amp;IF(AND($M36&lt;&gt;"",$M36&gt;TODAY()),"délivrance datée dans le futur, ",""),LEN(IF(AND($U36&lt;&gt;"",$M36&lt;&gt;"",$U36&gt;$M36),"attestation plus récente, ","")&amp;IF(AND($H36&lt;&gt;"",$M36&lt;&gt;"",$H36&gt;$M36),"contrôle plus récent, ","")&amp;IF(AND($L36&lt;&gt;"",$M36&lt;&gt;"",$L36&gt;$M36),"connaissance des lieux plus récente, ","")&amp;IF(AND($M36&lt;&gt;"",$M36&gt;TODAY()),"délivrance datée dans le futur, ",""))-2),IF($P36&lt;TODAY(),"Expirée",IF($P36-TODAY()&lt;=60,"À renouveler","Valide"))))))</f>
      </c>
      <c r="R36" s="8"/>
      <c r="S36" s="14">
        <f>IF($A36="","",IFERROR(INDEX(Salariés!$D$2:$D$151,MATCH($A36,Salariés!$H$2:$H$151,0))&amp;"",""))</f>
      </c>
      <c r="T36" s="14">
        <f>IF($B36="","",IFERROR(VLOOKUP($B36,'Référentiel'!$A$2:$B$10,2,FALSE),""))</f>
      </c>
      <c r="U36" s="14">
        <f>IF(OR($A36="",$T36&lt;&gt;"Obligatoire"),"",IFERROR(IF(INDEX(Salariés!$E$2:$E$151,MATCH($A36,Salariés!$H$2:$H$151,0))="","",INDEX(Salariés!$E$2:$E$151,MATCH($A36,Salariés!$H$2:$H$151,0))),""))</f>
      </c>
      <c r="V36" s="14">
        <f>IF(OR($Q36="Valide",$Q36="À renouveler"),$P36+ROW()/100000,"")</f>
      </c>
      <c r="W36" s="14">
        <f>IF(AND($A36&lt;&gt;"",$A36='Autorisation à imprimer'!$D$1,OR($Q36="Valide",$Q36="À renouveler")),ROW(),"")</f>
      </c>
    </row>
    <row r="37" spans="1:23" x14ac:dyDescent="0.25">
      <c r="A37" s="8"/>
      <c r="B37" s="8"/>
      <c r="C37" s="8"/>
      <c r="D37" s="8"/>
      <c r="E37" s="8"/>
      <c r="F37" s="8"/>
      <c r="G37" s="8"/>
      <c r="H37" s="12"/>
      <c r="I37" s="8"/>
      <c r="J37" s="12"/>
      <c r="K37" s="13">
        <f>IF(AND($H37&lt;&gt;"",AND($E37="CACES®",$F37&lt;&gt;"",$F37&lt;&gt;"Sans objet")),EDATE($H37,12*IFERROR(VLOOKUP($F37,'Référentiel'!$D$2:$G$9,4,FALSE),5))-1,IF($J37="","",$J37))</f>
      </c>
      <c r="L37" s="12"/>
      <c r="M37" s="12"/>
      <c r="N37" s="12"/>
      <c r="O37" s="13">
        <f>IF(OR($A37="",$T37&lt;&gt;"Obligatoire"),"",IFERROR(IF(INDEX(Salariés!$F$2:$F$151,MATCH($A37,Salariés!$H$2:$H$151,0))="","",INDEX(Salariés!$F$2:$F$151,MATCH($A37,Salariés!$H$2:$H$151,0))),""))</f>
      </c>
      <c r="P37" s="13">
        <f>IF(NOT(OR($A37&lt;&gt;"",$B37&lt;&gt;"")),"",IF(COUNT($O37,$K37,$N37)=0,"",MIN($O37,$K37,$N37)))</f>
      </c>
      <c r="Q37" s="14">
        <f>IF(NOT(OR($A37&lt;&gt;"",$B37&lt;&gt;"")),"",IF($S37="Jeune en dérogation (R. 4153-40)","À vérifier : régime des jeunes (R. 4153-40)",IF(LEN(IF($A37="","salarié, ",IF(COUNTIF(Salariés!$H$2:$H$151,$A37)&gt;1,"salarié en double, ",""))&amp;IF($B37="","famille, ","")&amp;IF($E37="","type de contrôle, ","")&amp;IF(AND($T37="Obligatoire",$O37="",$S37&lt;&gt;"Jeune en dérogation (R. 4153-40)"),"attestation médicale, ","")&amp;IF($H37="","contrôle des connaissances, ","")&amp;IF($K37="","échéance du contrôle, ","")&amp;IF($L37="","connaissance des lieux, ","")&amp;IF($M37="","date de délivrance, ","")&amp;IF(AND($S37="Intérimaire",$N37=""),"date limite (fin de mission), ",""))&gt;0,"Incomplète : "&amp;LEFT(IF($A37="","salarié, ",IF(COUNTIF(Salariés!$H$2:$H$151,$A37)&gt;1,"salarié en double, ",""))&amp;IF($B37="","famille, ","")&amp;IF($E37="","type de contrôle, ","")&amp;IF(AND($T37="Obligatoire",$O37="",$S37&lt;&gt;"Jeune en dérogation (R. 4153-40)"),"attestation médicale, ","")&amp;IF($H37="","contrôle des connaissances, ","")&amp;IF($K37="","échéance du contrôle, ","")&amp;IF($L37="","connaissance des lieux, ","")&amp;IF($M37="","date de délivrance, ","")&amp;IF(AND($S37="Intérimaire",$N37=""),"date limite (fin de mission), ",""),LEN(IF($A37="","salarié, ",IF(COUNTIF(Salariés!$H$2:$H$151,$A37)&gt;1,"salarié en double, ",""))&amp;IF($B37="","famille, ","")&amp;IF($E37="","type de contrôle, ","")&amp;IF(AND($T37="Obligatoire",$O37="",$S37&lt;&gt;"Jeune en dérogation (R. 4153-40)"),"attestation médicale, ","")&amp;IF($H37="","contrôle des connaissances, ","")&amp;IF($K37="","échéance du contrôle, ","")&amp;IF($L37="","connaissance des lieux, ","")&amp;IF($M37="","date de délivrance, ","")&amp;IF(AND($S37="Intérimaire",$N37=""),"date limite (fin de mission), ",""))-2),IF(LEN(IF(AND($U37&lt;&gt;"",$M37&lt;&gt;"",$U37&gt;$M37),"attestation plus récente, ","")&amp;IF(AND($H37&lt;&gt;"",$M37&lt;&gt;"",$H37&gt;$M37),"contrôle plus récent, ","")&amp;IF(AND($L37&lt;&gt;"",$M37&lt;&gt;"",$L37&gt;$M37),"connaissance des lieux plus récente, ","")&amp;IF(AND($M37&lt;&gt;"",$M37&gt;TODAY()),"délivrance datée dans le futur, ",""))&gt;0,"À redélivrer : "&amp;LEFT(IF(AND($U37&lt;&gt;"",$M37&lt;&gt;"",$U37&gt;$M37),"attestation plus récente, ","")&amp;IF(AND($H37&lt;&gt;"",$M37&lt;&gt;"",$H37&gt;$M37),"contrôle plus récent, ","")&amp;IF(AND($L37&lt;&gt;"",$M37&lt;&gt;"",$L37&gt;$M37),"connaissance des lieux plus récente, ","")&amp;IF(AND($M37&lt;&gt;"",$M37&gt;TODAY()),"délivrance datée dans le futur, ",""),LEN(IF(AND($U37&lt;&gt;"",$M37&lt;&gt;"",$U37&gt;$M37),"attestation plus récente, ","")&amp;IF(AND($H37&lt;&gt;"",$M37&lt;&gt;"",$H37&gt;$M37),"contrôle plus récent, ","")&amp;IF(AND($L37&lt;&gt;"",$M37&lt;&gt;"",$L37&gt;$M37),"connaissance des lieux plus récente, ","")&amp;IF(AND($M37&lt;&gt;"",$M37&gt;TODAY()),"délivrance datée dans le futur, ",""))-2),IF($P37&lt;TODAY(),"Expirée",IF($P37-TODAY()&lt;=60,"À renouveler","Valide"))))))</f>
      </c>
      <c r="R37" s="8"/>
      <c r="S37" s="14">
        <f>IF($A37="","",IFERROR(INDEX(Salariés!$D$2:$D$151,MATCH($A37,Salariés!$H$2:$H$151,0))&amp;"",""))</f>
      </c>
      <c r="T37" s="14">
        <f>IF($B37="","",IFERROR(VLOOKUP($B37,'Référentiel'!$A$2:$B$10,2,FALSE),""))</f>
      </c>
      <c r="U37" s="14">
        <f>IF(OR($A37="",$T37&lt;&gt;"Obligatoire"),"",IFERROR(IF(INDEX(Salariés!$E$2:$E$151,MATCH($A37,Salariés!$H$2:$H$151,0))="","",INDEX(Salariés!$E$2:$E$151,MATCH($A37,Salariés!$H$2:$H$151,0))),""))</f>
      </c>
      <c r="V37" s="14">
        <f>IF(OR($Q37="Valide",$Q37="À renouveler"),$P37+ROW()/100000,"")</f>
      </c>
      <c r="W37" s="14">
        <f>IF(AND($A37&lt;&gt;"",$A37='Autorisation à imprimer'!$D$1,OR($Q37="Valide",$Q37="À renouveler")),ROW(),"")</f>
      </c>
    </row>
    <row r="38" spans="1:23" x14ac:dyDescent="0.25">
      <c r="A38" s="8"/>
      <c r="B38" s="8"/>
      <c r="C38" s="8"/>
      <c r="D38" s="8"/>
      <c r="E38" s="8"/>
      <c r="F38" s="8"/>
      <c r="G38" s="8"/>
      <c r="H38" s="12"/>
      <c r="I38" s="8"/>
      <c r="J38" s="12"/>
      <c r="K38" s="13">
        <f>IF(AND($H38&lt;&gt;"",AND($E38="CACES®",$F38&lt;&gt;"",$F38&lt;&gt;"Sans objet")),EDATE($H38,12*IFERROR(VLOOKUP($F38,'Référentiel'!$D$2:$G$9,4,FALSE),5))-1,IF($J38="","",$J38))</f>
      </c>
      <c r="L38" s="12"/>
      <c r="M38" s="12"/>
      <c r="N38" s="12"/>
      <c r="O38" s="13">
        <f>IF(OR($A38="",$T38&lt;&gt;"Obligatoire"),"",IFERROR(IF(INDEX(Salariés!$F$2:$F$151,MATCH($A38,Salariés!$H$2:$H$151,0))="","",INDEX(Salariés!$F$2:$F$151,MATCH($A38,Salariés!$H$2:$H$151,0))),""))</f>
      </c>
      <c r="P38" s="13">
        <f>IF(NOT(OR($A38&lt;&gt;"",$B38&lt;&gt;"")),"",IF(COUNT($O38,$K38,$N38)=0,"",MIN($O38,$K38,$N38)))</f>
      </c>
      <c r="Q38" s="14">
        <f>IF(NOT(OR($A38&lt;&gt;"",$B38&lt;&gt;"")),"",IF($S38="Jeune en dérogation (R. 4153-40)","À vérifier : régime des jeunes (R. 4153-40)",IF(LEN(IF($A38="","salarié, ",IF(COUNTIF(Salariés!$H$2:$H$151,$A38)&gt;1,"salarié en double, ",""))&amp;IF($B38="","famille, ","")&amp;IF($E38="","type de contrôle, ","")&amp;IF(AND($T38="Obligatoire",$O38="",$S38&lt;&gt;"Jeune en dérogation (R. 4153-40)"),"attestation médicale, ","")&amp;IF($H38="","contrôle des connaissances, ","")&amp;IF($K38="","échéance du contrôle, ","")&amp;IF($L38="","connaissance des lieux, ","")&amp;IF($M38="","date de délivrance, ","")&amp;IF(AND($S38="Intérimaire",$N38=""),"date limite (fin de mission), ",""))&gt;0,"Incomplète : "&amp;LEFT(IF($A38="","salarié, ",IF(COUNTIF(Salariés!$H$2:$H$151,$A38)&gt;1,"salarié en double, ",""))&amp;IF($B38="","famille, ","")&amp;IF($E38="","type de contrôle, ","")&amp;IF(AND($T38="Obligatoire",$O38="",$S38&lt;&gt;"Jeune en dérogation (R. 4153-40)"),"attestation médicale, ","")&amp;IF($H38="","contrôle des connaissances, ","")&amp;IF($K38="","échéance du contrôle, ","")&amp;IF($L38="","connaissance des lieux, ","")&amp;IF($M38="","date de délivrance, ","")&amp;IF(AND($S38="Intérimaire",$N38=""),"date limite (fin de mission), ",""),LEN(IF($A38="","salarié, ",IF(COUNTIF(Salariés!$H$2:$H$151,$A38)&gt;1,"salarié en double, ",""))&amp;IF($B38="","famille, ","")&amp;IF($E38="","type de contrôle, ","")&amp;IF(AND($T38="Obligatoire",$O38="",$S38&lt;&gt;"Jeune en dérogation (R. 4153-40)"),"attestation médicale, ","")&amp;IF($H38="","contrôle des connaissances, ","")&amp;IF($K38="","échéance du contrôle, ","")&amp;IF($L38="","connaissance des lieux, ","")&amp;IF($M38="","date de délivrance, ","")&amp;IF(AND($S38="Intérimaire",$N38=""),"date limite (fin de mission), ",""))-2),IF(LEN(IF(AND($U38&lt;&gt;"",$M38&lt;&gt;"",$U38&gt;$M38),"attestation plus récente, ","")&amp;IF(AND($H38&lt;&gt;"",$M38&lt;&gt;"",$H38&gt;$M38),"contrôle plus récent, ","")&amp;IF(AND($L38&lt;&gt;"",$M38&lt;&gt;"",$L38&gt;$M38),"connaissance des lieux plus récente, ","")&amp;IF(AND($M38&lt;&gt;"",$M38&gt;TODAY()),"délivrance datée dans le futur, ",""))&gt;0,"À redélivrer : "&amp;LEFT(IF(AND($U38&lt;&gt;"",$M38&lt;&gt;"",$U38&gt;$M38),"attestation plus récente, ","")&amp;IF(AND($H38&lt;&gt;"",$M38&lt;&gt;"",$H38&gt;$M38),"contrôle plus récent, ","")&amp;IF(AND($L38&lt;&gt;"",$M38&lt;&gt;"",$L38&gt;$M38),"connaissance des lieux plus récente, ","")&amp;IF(AND($M38&lt;&gt;"",$M38&gt;TODAY()),"délivrance datée dans le futur, ",""),LEN(IF(AND($U38&lt;&gt;"",$M38&lt;&gt;"",$U38&gt;$M38),"attestation plus récente, ","")&amp;IF(AND($H38&lt;&gt;"",$M38&lt;&gt;"",$H38&gt;$M38),"contrôle plus récent, ","")&amp;IF(AND($L38&lt;&gt;"",$M38&lt;&gt;"",$L38&gt;$M38),"connaissance des lieux plus récente, ","")&amp;IF(AND($M38&lt;&gt;"",$M38&gt;TODAY()),"délivrance datée dans le futur, ",""))-2),IF($P38&lt;TODAY(),"Expirée",IF($P38-TODAY()&lt;=60,"À renouveler","Valide"))))))</f>
      </c>
      <c r="R38" s="8"/>
      <c r="S38" s="14">
        <f>IF($A38="","",IFERROR(INDEX(Salariés!$D$2:$D$151,MATCH($A38,Salariés!$H$2:$H$151,0))&amp;"",""))</f>
      </c>
      <c r="T38" s="14">
        <f>IF($B38="","",IFERROR(VLOOKUP($B38,'Référentiel'!$A$2:$B$10,2,FALSE),""))</f>
      </c>
      <c r="U38" s="14">
        <f>IF(OR($A38="",$T38&lt;&gt;"Obligatoire"),"",IFERROR(IF(INDEX(Salariés!$E$2:$E$151,MATCH($A38,Salariés!$H$2:$H$151,0))="","",INDEX(Salariés!$E$2:$E$151,MATCH($A38,Salariés!$H$2:$H$151,0))),""))</f>
      </c>
      <c r="V38" s="14">
        <f>IF(OR($Q38="Valide",$Q38="À renouveler"),$P38+ROW()/100000,"")</f>
      </c>
      <c r="W38" s="14">
        <f>IF(AND($A38&lt;&gt;"",$A38='Autorisation à imprimer'!$D$1,OR($Q38="Valide",$Q38="À renouveler")),ROW(),"")</f>
      </c>
    </row>
    <row r="39" spans="1:23" x14ac:dyDescent="0.25">
      <c r="A39" s="8"/>
      <c r="B39" s="8"/>
      <c r="C39" s="8"/>
      <c r="D39" s="8"/>
      <c r="E39" s="8"/>
      <c r="F39" s="8"/>
      <c r="G39" s="8"/>
      <c r="H39" s="12"/>
      <c r="I39" s="8"/>
      <c r="J39" s="12"/>
      <c r="K39" s="13">
        <f>IF(AND($H39&lt;&gt;"",AND($E39="CACES®",$F39&lt;&gt;"",$F39&lt;&gt;"Sans objet")),EDATE($H39,12*IFERROR(VLOOKUP($F39,'Référentiel'!$D$2:$G$9,4,FALSE),5))-1,IF($J39="","",$J39))</f>
      </c>
      <c r="L39" s="12"/>
      <c r="M39" s="12"/>
      <c r="N39" s="12"/>
      <c r="O39" s="13">
        <f>IF(OR($A39="",$T39&lt;&gt;"Obligatoire"),"",IFERROR(IF(INDEX(Salariés!$F$2:$F$151,MATCH($A39,Salariés!$H$2:$H$151,0))="","",INDEX(Salariés!$F$2:$F$151,MATCH($A39,Salariés!$H$2:$H$151,0))),""))</f>
      </c>
      <c r="P39" s="13">
        <f>IF(NOT(OR($A39&lt;&gt;"",$B39&lt;&gt;"")),"",IF(COUNT($O39,$K39,$N39)=0,"",MIN($O39,$K39,$N39)))</f>
      </c>
      <c r="Q39" s="14">
        <f>IF(NOT(OR($A39&lt;&gt;"",$B39&lt;&gt;"")),"",IF($S39="Jeune en dérogation (R. 4153-40)","À vérifier : régime des jeunes (R. 4153-40)",IF(LEN(IF($A39="","salarié, ",IF(COUNTIF(Salariés!$H$2:$H$151,$A39)&gt;1,"salarié en double, ",""))&amp;IF($B39="","famille, ","")&amp;IF($E39="","type de contrôle, ","")&amp;IF(AND($T39="Obligatoire",$O39="",$S39&lt;&gt;"Jeune en dérogation (R. 4153-40)"),"attestation médicale, ","")&amp;IF($H39="","contrôle des connaissances, ","")&amp;IF($K39="","échéance du contrôle, ","")&amp;IF($L39="","connaissance des lieux, ","")&amp;IF($M39="","date de délivrance, ","")&amp;IF(AND($S39="Intérimaire",$N39=""),"date limite (fin de mission), ",""))&gt;0,"Incomplète : "&amp;LEFT(IF($A39="","salarié, ",IF(COUNTIF(Salariés!$H$2:$H$151,$A39)&gt;1,"salarié en double, ",""))&amp;IF($B39="","famille, ","")&amp;IF($E39="","type de contrôle, ","")&amp;IF(AND($T39="Obligatoire",$O39="",$S39&lt;&gt;"Jeune en dérogation (R. 4153-40)"),"attestation médicale, ","")&amp;IF($H39="","contrôle des connaissances, ","")&amp;IF($K39="","échéance du contrôle, ","")&amp;IF($L39="","connaissance des lieux, ","")&amp;IF($M39="","date de délivrance, ","")&amp;IF(AND($S39="Intérimaire",$N39=""),"date limite (fin de mission), ",""),LEN(IF($A39="","salarié, ",IF(COUNTIF(Salariés!$H$2:$H$151,$A39)&gt;1,"salarié en double, ",""))&amp;IF($B39="","famille, ","")&amp;IF($E39="","type de contrôle, ","")&amp;IF(AND($T39="Obligatoire",$O39="",$S39&lt;&gt;"Jeune en dérogation (R. 4153-40)"),"attestation médicale, ","")&amp;IF($H39="","contrôle des connaissances, ","")&amp;IF($K39="","échéance du contrôle, ","")&amp;IF($L39="","connaissance des lieux, ","")&amp;IF($M39="","date de délivrance, ","")&amp;IF(AND($S39="Intérimaire",$N39=""),"date limite (fin de mission), ",""))-2),IF(LEN(IF(AND($U39&lt;&gt;"",$M39&lt;&gt;"",$U39&gt;$M39),"attestation plus récente, ","")&amp;IF(AND($H39&lt;&gt;"",$M39&lt;&gt;"",$H39&gt;$M39),"contrôle plus récent, ","")&amp;IF(AND($L39&lt;&gt;"",$M39&lt;&gt;"",$L39&gt;$M39),"connaissance des lieux plus récente, ","")&amp;IF(AND($M39&lt;&gt;"",$M39&gt;TODAY()),"délivrance datée dans le futur, ",""))&gt;0,"À redélivrer : "&amp;LEFT(IF(AND($U39&lt;&gt;"",$M39&lt;&gt;"",$U39&gt;$M39),"attestation plus récente, ","")&amp;IF(AND($H39&lt;&gt;"",$M39&lt;&gt;"",$H39&gt;$M39),"contrôle plus récent, ","")&amp;IF(AND($L39&lt;&gt;"",$M39&lt;&gt;"",$L39&gt;$M39),"connaissance des lieux plus récente, ","")&amp;IF(AND($M39&lt;&gt;"",$M39&gt;TODAY()),"délivrance datée dans le futur, ",""),LEN(IF(AND($U39&lt;&gt;"",$M39&lt;&gt;"",$U39&gt;$M39),"attestation plus récente, ","")&amp;IF(AND($H39&lt;&gt;"",$M39&lt;&gt;"",$H39&gt;$M39),"contrôle plus récent, ","")&amp;IF(AND($L39&lt;&gt;"",$M39&lt;&gt;"",$L39&gt;$M39),"connaissance des lieux plus récente, ","")&amp;IF(AND($M39&lt;&gt;"",$M39&gt;TODAY()),"délivrance datée dans le futur, ",""))-2),IF($P39&lt;TODAY(),"Expirée",IF($P39-TODAY()&lt;=60,"À renouveler","Valide"))))))</f>
      </c>
      <c r="R39" s="8"/>
      <c r="S39" s="14">
        <f>IF($A39="","",IFERROR(INDEX(Salariés!$D$2:$D$151,MATCH($A39,Salariés!$H$2:$H$151,0))&amp;"",""))</f>
      </c>
      <c r="T39" s="14">
        <f>IF($B39="","",IFERROR(VLOOKUP($B39,'Référentiel'!$A$2:$B$10,2,FALSE),""))</f>
      </c>
      <c r="U39" s="14">
        <f>IF(OR($A39="",$T39&lt;&gt;"Obligatoire"),"",IFERROR(IF(INDEX(Salariés!$E$2:$E$151,MATCH($A39,Salariés!$H$2:$H$151,0))="","",INDEX(Salariés!$E$2:$E$151,MATCH($A39,Salariés!$H$2:$H$151,0))),""))</f>
      </c>
      <c r="V39" s="14">
        <f>IF(OR($Q39="Valide",$Q39="À renouveler"),$P39+ROW()/100000,"")</f>
      </c>
      <c r="W39" s="14">
        <f>IF(AND($A39&lt;&gt;"",$A39='Autorisation à imprimer'!$D$1,OR($Q39="Valide",$Q39="À renouveler")),ROW(),"")</f>
      </c>
    </row>
    <row r="40" spans="1:23" x14ac:dyDescent="0.25">
      <c r="A40" s="8"/>
      <c r="B40" s="8"/>
      <c r="C40" s="8"/>
      <c r="D40" s="8"/>
      <c r="E40" s="8"/>
      <c r="F40" s="8"/>
      <c r="G40" s="8"/>
      <c r="H40" s="12"/>
      <c r="I40" s="8"/>
      <c r="J40" s="12"/>
      <c r="K40" s="13">
        <f>IF(AND($H40&lt;&gt;"",AND($E40="CACES®",$F40&lt;&gt;"",$F40&lt;&gt;"Sans objet")),EDATE($H40,12*IFERROR(VLOOKUP($F40,'Référentiel'!$D$2:$G$9,4,FALSE),5))-1,IF($J40="","",$J40))</f>
      </c>
      <c r="L40" s="12"/>
      <c r="M40" s="12"/>
      <c r="N40" s="12"/>
      <c r="O40" s="13">
        <f>IF(OR($A40="",$T40&lt;&gt;"Obligatoire"),"",IFERROR(IF(INDEX(Salariés!$F$2:$F$151,MATCH($A40,Salariés!$H$2:$H$151,0))="","",INDEX(Salariés!$F$2:$F$151,MATCH($A40,Salariés!$H$2:$H$151,0))),""))</f>
      </c>
      <c r="P40" s="13">
        <f>IF(NOT(OR($A40&lt;&gt;"",$B40&lt;&gt;"")),"",IF(COUNT($O40,$K40,$N40)=0,"",MIN($O40,$K40,$N40)))</f>
      </c>
      <c r="Q40" s="14">
        <f>IF(NOT(OR($A40&lt;&gt;"",$B40&lt;&gt;"")),"",IF($S40="Jeune en dérogation (R. 4153-40)","À vérifier : régime des jeunes (R. 4153-40)",IF(LEN(IF($A40="","salarié, ",IF(COUNTIF(Salariés!$H$2:$H$151,$A40)&gt;1,"salarié en double, ",""))&amp;IF($B40="","famille, ","")&amp;IF($E40="","type de contrôle, ","")&amp;IF(AND($T40="Obligatoire",$O40="",$S40&lt;&gt;"Jeune en dérogation (R. 4153-40)"),"attestation médicale, ","")&amp;IF($H40="","contrôle des connaissances, ","")&amp;IF($K40="","échéance du contrôle, ","")&amp;IF($L40="","connaissance des lieux, ","")&amp;IF($M40="","date de délivrance, ","")&amp;IF(AND($S40="Intérimaire",$N40=""),"date limite (fin de mission), ",""))&gt;0,"Incomplète : "&amp;LEFT(IF($A40="","salarié, ",IF(COUNTIF(Salariés!$H$2:$H$151,$A40)&gt;1,"salarié en double, ",""))&amp;IF($B40="","famille, ","")&amp;IF($E40="","type de contrôle, ","")&amp;IF(AND($T40="Obligatoire",$O40="",$S40&lt;&gt;"Jeune en dérogation (R. 4153-40)"),"attestation médicale, ","")&amp;IF($H40="","contrôle des connaissances, ","")&amp;IF($K40="","échéance du contrôle, ","")&amp;IF($L40="","connaissance des lieux, ","")&amp;IF($M40="","date de délivrance, ","")&amp;IF(AND($S40="Intérimaire",$N40=""),"date limite (fin de mission), ",""),LEN(IF($A40="","salarié, ",IF(COUNTIF(Salariés!$H$2:$H$151,$A40)&gt;1,"salarié en double, ",""))&amp;IF($B40="","famille, ","")&amp;IF($E40="","type de contrôle, ","")&amp;IF(AND($T40="Obligatoire",$O40="",$S40&lt;&gt;"Jeune en dérogation (R. 4153-40)"),"attestation médicale, ","")&amp;IF($H40="","contrôle des connaissances, ","")&amp;IF($K40="","échéance du contrôle, ","")&amp;IF($L40="","connaissance des lieux, ","")&amp;IF($M40="","date de délivrance, ","")&amp;IF(AND($S40="Intérimaire",$N40=""),"date limite (fin de mission), ",""))-2),IF(LEN(IF(AND($U40&lt;&gt;"",$M40&lt;&gt;"",$U40&gt;$M40),"attestation plus récente, ","")&amp;IF(AND($H40&lt;&gt;"",$M40&lt;&gt;"",$H40&gt;$M40),"contrôle plus récent, ","")&amp;IF(AND($L40&lt;&gt;"",$M40&lt;&gt;"",$L40&gt;$M40),"connaissance des lieux plus récente, ","")&amp;IF(AND($M40&lt;&gt;"",$M40&gt;TODAY()),"délivrance datée dans le futur, ",""))&gt;0,"À redélivrer : "&amp;LEFT(IF(AND($U40&lt;&gt;"",$M40&lt;&gt;"",$U40&gt;$M40),"attestation plus récente, ","")&amp;IF(AND($H40&lt;&gt;"",$M40&lt;&gt;"",$H40&gt;$M40),"contrôle plus récent, ","")&amp;IF(AND($L40&lt;&gt;"",$M40&lt;&gt;"",$L40&gt;$M40),"connaissance des lieux plus récente, ","")&amp;IF(AND($M40&lt;&gt;"",$M40&gt;TODAY()),"délivrance datée dans le futur, ",""),LEN(IF(AND($U40&lt;&gt;"",$M40&lt;&gt;"",$U40&gt;$M40),"attestation plus récente, ","")&amp;IF(AND($H40&lt;&gt;"",$M40&lt;&gt;"",$H40&gt;$M40),"contrôle plus récent, ","")&amp;IF(AND($L40&lt;&gt;"",$M40&lt;&gt;"",$L40&gt;$M40),"connaissance des lieux plus récente, ","")&amp;IF(AND($M40&lt;&gt;"",$M40&gt;TODAY()),"délivrance datée dans le futur, ",""))-2),IF($P40&lt;TODAY(),"Expirée",IF($P40-TODAY()&lt;=60,"À renouveler","Valide"))))))</f>
      </c>
      <c r="R40" s="8"/>
      <c r="S40" s="14">
        <f>IF($A40="","",IFERROR(INDEX(Salariés!$D$2:$D$151,MATCH($A40,Salariés!$H$2:$H$151,0))&amp;"",""))</f>
      </c>
      <c r="T40" s="14">
        <f>IF($B40="","",IFERROR(VLOOKUP($B40,'Référentiel'!$A$2:$B$10,2,FALSE),""))</f>
      </c>
      <c r="U40" s="14">
        <f>IF(OR($A40="",$T40&lt;&gt;"Obligatoire"),"",IFERROR(IF(INDEX(Salariés!$E$2:$E$151,MATCH($A40,Salariés!$H$2:$H$151,0))="","",INDEX(Salariés!$E$2:$E$151,MATCH($A40,Salariés!$H$2:$H$151,0))),""))</f>
      </c>
      <c r="V40" s="14">
        <f>IF(OR($Q40="Valide",$Q40="À renouveler"),$P40+ROW()/100000,"")</f>
      </c>
      <c r="W40" s="14">
        <f>IF(AND($A40&lt;&gt;"",$A40='Autorisation à imprimer'!$D$1,OR($Q40="Valide",$Q40="À renouveler")),ROW(),"")</f>
      </c>
    </row>
    <row r="41" spans="1:23" x14ac:dyDescent="0.25">
      <c r="A41" s="8"/>
      <c r="B41" s="8"/>
      <c r="C41" s="8"/>
      <c r="D41" s="8"/>
      <c r="E41" s="8"/>
      <c r="F41" s="8"/>
      <c r="G41" s="8"/>
      <c r="H41" s="12"/>
      <c r="I41" s="8"/>
      <c r="J41" s="12"/>
      <c r="K41" s="13">
        <f>IF(AND($H41&lt;&gt;"",AND($E41="CACES®",$F41&lt;&gt;"",$F41&lt;&gt;"Sans objet")),EDATE($H41,12*IFERROR(VLOOKUP($F41,'Référentiel'!$D$2:$G$9,4,FALSE),5))-1,IF($J41="","",$J41))</f>
      </c>
      <c r="L41" s="12"/>
      <c r="M41" s="12"/>
      <c r="N41" s="12"/>
      <c r="O41" s="13">
        <f>IF(OR($A41="",$T41&lt;&gt;"Obligatoire"),"",IFERROR(IF(INDEX(Salariés!$F$2:$F$151,MATCH($A41,Salariés!$H$2:$H$151,0))="","",INDEX(Salariés!$F$2:$F$151,MATCH($A41,Salariés!$H$2:$H$151,0))),""))</f>
      </c>
      <c r="P41" s="13">
        <f>IF(NOT(OR($A41&lt;&gt;"",$B41&lt;&gt;"")),"",IF(COUNT($O41,$K41,$N41)=0,"",MIN($O41,$K41,$N41)))</f>
      </c>
      <c r="Q41" s="14">
        <f>IF(NOT(OR($A41&lt;&gt;"",$B41&lt;&gt;"")),"",IF($S41="Jeune en dérogation (R. 4153-40)","À vérifier : régime des jeunes (R. 4153-40)",IF(LEN(IF($A41="","salarié, ",IF(COUNTIF(Salariés!$H$2:$H$151,$A41)&gt;1,"salarié en double, ",""))&amp;IF($B41="","famille, ","")&amp;IF($E41="","type de contrôle, ","")&amp;IF(AND($T41="Obligatoire",$O41="",$S41&lt;&gt;"Jeune en dérogation (R. 4153-40)"),"attestation médicale, ","")&amp;IF($H41="","contrôle des connaissances, ","")&amp;IF($K41="","échéance du contrôle, ","")&amp;IF($L41="","connaissance des lieux, ","")&amp;IF($M41="","date de délivrance, ","")&amp;IF(AND($S41="Intérimaire",$N41=""),"date limite (fin de mission), ",""))&gt;0,"Incomplète : "&amp;LEFT(IF($A41="","salarié, ",IF(COUNTIF(Salariés!$H$2:$H$151,$A41)&gt;1,"salarié en double, ",""))&amp;IF($B41="","famille, ","")&amp;IF($E41="","type de contrôle, ","")&amp;IF(AND($T41="Obligatoire",$O41="",$S41&lt;&gt;"Jeune en dérogation (R. 4153-40)"),"attestation médicale, ","")&amp;IF($H41="","contrôle des connaissances, ","")&amp;IF($K41="","échéance du contrôle, ","")&amp;IF($L41="","connaissance des lieux, ","")&amp;IF($M41="","date de délivrance, ","")&amp;IF(AND($S41="Intérimaire",$N41=""),"date limite (fin de mission), ",""),LEN(IF($A41="","salarié, ",IF(COUNTIF(Salariés!$H$2:$H$151,$A41)&gt;1,"salarié en double, ",""))&amp;IF($B41="","famille, ","")&amp;IF($E41="","type de contrôle, ","")&amp;IF(AND($T41="Obligatoire",$O41="",$S41&lt;&gt;"Jeune en dérogation (R. 4153-40)"),"attestation médicale, ","")&amp;IF($H41="","contrôle des connaissances, ","")&amp;IF($K41="","échéance du contrôle, ","")&amp;IF($L41="","connaissance des lieux, ","")&amp;IF($M41="","date de délivrance, ","")&amp;IF(AND($S41="Intérimaire",$N41=""),"date limite (fin de mission), ",""))-2),IF(LEN(IF(AND($U41&lt;&gt;"",$M41&lt;&gt;"",$U41&gt;$M41),"attestation plus récente, ","")&amp;IF(AND($H41&lt;&gt;"",$M41&lt;&gt;"",$H41&gt;$M41),"contrôle plus récent, ","")&amp;IF(AND($L41&lt;&gt;"",$M41&lt;&gt;"",$L41&gt;$M41),"connaissance des lieux plus récente, ","")&amp;IF(AND($M41&lt;&gt;"",$M41&gt;TODAY()),"délivrance datée dans le futur, ",""))&gt;0,"À redélivrer : "&amp;LEFT(IF(AND($U41&lt;&gt;"",$M41&lt;&gt;"",$U41&gt;$M41),"attestation plus récente, ","")&amp;IF(AND($H41&lt;&gt;"",$M41&lt;&gt;"",$H41&gt;$M41),"contrôle plus récent, ","")&amp;IF(AND($L41&lt;&gt;"",$M41&lt;&gt;"",$L41&gt;$M41),"connaissance des lieux plus récente, ","")&amp;IF(AND($M41&lt;&gt;"",$M41&gt;TODAY()),"délivrance datée dans le futur, ",""),LEN(IF(AND($U41&lt;&gt;"",$M41&lt;&gt;"",$U41&gt;$M41),"attestation plus récente, ","")&amp;IF(AND($H41&lt;&gt;"",$M41&lt;&gt;"",$H41&gt;$M41),"contrôle plus récent, ","")&amp;IF(AND($L41&lt;&gt;"",$M41&lt;&gt;"",$L41&gt;$M41),"connaissance des lieux plus récente, ","")&amp;IF(AND($M41&lt;&gt;"",$M41&gt;TODAY()),"délivrance datée dans le futur, ",""))-2),IF($P41&lt;TODAY(),"Expirée",IF($P41-TODAY()&lt;=60,"À renouveler","Valide"))))))</f>
      </c>
      <c r="R41" s="8"/>
      <c r="S41" s="14">
        <f>IF($A41="","",IFERROR(INDEX(Salariés!$D$2:$D$151,MATCH($A41,Salariés!$H$2:$H$151,0))&amp;"",""))</f>
      </c>
      <c r="T41" s="14">
        <f>IF($B41="","",IFERROR(VLOOKUP($B41,'Référentiel'!$A$2:$B$10,2,FALSE),""))</f>
      </c>
      <c r="U41" s="14">
        <f>IF(OR($A41="",$T41&lt;&gt;"Obligatoire"),"",IFERROR(IF(INDEX(Salariés!$E$2:$E$151,MATCH($A41,Salariés!$H$2:$H$151,0))="","",INDEX(Salariés!$E$2:$E$151,MATCH($A41,Salariés!$H$2:$H$151,0))),""))</f>
      </c>
      <c r="V41" s="14">
        <f>IF(OR($Q41="Valide",$Q41="À renouveler"),$P41+ROW()/100000,"")</f>
      </c>
      <c r="W41" s="14">
        <f>IF(AND($A41&lt;&gt;"",$A41='Autorisation à imprimer'!$D$1,OR($Q41="Valide",$Q41="À renouveler")),ROW(),"")</f>
      </c>
    </row>
    <row r="42" spans="1:23" x14ac:dyDescent="0.25">
      <c r="A42" s="8"/>
      <c r="B42" s="8"/>
      <c r="C42" s="8"/>
      <c r="D42" s="8"/>
      <c r="E42" s="8"/>
      <c r="F42" s="8"/>
      <c r="G42" s="8"/>
      <c r="H42" s="12"/>
      <c r="I42" s="8"/>
      <c r="J42" s="12"/>
      <c r="K42" s="13">
        <f>IF(AND($H42&lt;&gt;"",AND($E42="CACES®",$F42&lt;&gt;"",$F42&lt;&gt;"Sans objet")),EDATE($H42,12*IFERROR(VLOOKUP($F42,'Référentiel'!$D$2:$G$9,4,FALSE),5))-1,IF($J42="","",$J42))</f>
      </c>
      <c r="L42" s="12"/>
      <c r="M42" s="12"/>
      <c r="N42" s="12"/>
      <c r="O42" s="13">
        <f>IF(OR($A42="",$T42&lt;&gt;"Obligatoire"),"",IFERROR(IF(INDEX(Salariés!$F$2:$F$151,MATCH($A42,Salariés!$H$2:$H$151,0))="","",INDEX(Salariés!$F$2:$F$151,MATCH($A42,Salariés!$H$2:$H$151,0))),""))</f>
      </c>
      <c r="P42" s="13">
        <f>IF(NOT(OR($A42&lt;&gt;"",$B42&lt;&gt;"")),"",IF(COUNT($O42,$K42,$N42)=0,"",MIN($O42,$K42,$N42)))</f>
      </c>
      <c r="Q42" s="14">
        <f>IF(NOT(OR($A42&lt;&gt;"",$B42&lt;&gt;"")),"",IF($S42="Jeune en dérogation (R. 4153-40)","À vérifier : régime des jeunes (R. 4153-40)",IF(LEN(IF($A42="","salarié, ",IF(COUNTIF(Salariés!$H$2:$H$151,$A42)&gt;1,"salarié en double, ",""))&amp;IF($B42="","famille, ","")&amp;IF($E42="","type de contrôle, ","")&amp;IF(AND($T42="Obligatoire",$O42="",$S42&lt;&gt;"Jeune en dérogation (R. 4153-40)"),"attestation médicale, ","")&amp;IF($H42="","contrôle des connaissances, ","")&amp;IF($K42="","échéance du contrôle, ","")&amp;IF($L42="","connaissance des lieux, ","")&amp;IF($M42="","date de délivrance, ","")&amp;IF(AND($S42="Intérimaire",$N42=""),"date limite (fin de mission), ",""))&gt;0,"Incomplète : "&amp;LEFT(IF($A42="","salarié, ",IF(COUNTIF(Salariés!$H$2:$H$151,$A42)&gt;1,"salarié en double, ",""))&amp;IF($B42="","famille, ","")&amp;IF($E42="","type de contrôle, ","")&amp;IF(AND($T42="Obligatoire",$O42="",$S42&lt;&gt;"Jeune en dérogation (R. 4153-40)"),"attestation médicale, ","")&amp;IF($H42="","contrôle des connaissances, ","")&amp;IF($K42="","échéance du contrôle, ","")&amp;IF($L42="","connaissance des lieux, ","")&amp;IF($M42="","date de délivrance, ","")&amp;IF(AND($S42="Intérimaire",$N42=""),"date limite (fin de mission), ",""),LEN(IF($A42="","salarié, ",IF(COUNTIF(Salariés!$H$2:$H$151,$A42)&gt;1,"salarié en double, ",""))&amp;IF($B42="","famille, ","")&amp;IF($E42="","type de contrôle, ","")&amp;IF(AND($T42="Obligatoire",$O42="",$S42&lt;&gt;"Jeune en dérogation (R. 4153-40)"),"attestation médicale, ","")&amp;IF($H42="","contrôle des connaissances, ","")&amp;IF($K42="","échéance du contrôle, ","")&amp;IF($L42="","connaissance des lieux, ","")&amp;IF($M42="","date de délivrance, ","")&amp;IF(AND($S42="Intérimaire",$N42=""),"date limite (fin de mission), ",""))-2),IF(LEN(IF(AND($U42&lt;&gt;"",$M42&lt;&gt;"",$U42&gt;$M42),"attestation plus récente, ","")&amp;IF(AND($H42&lt;&gt;"",$M42&lt;&gt;"",$H42&gt;$M42),"contrôle plus récent, ","")&amp;IF(AND($L42&lt;&gt;"",$M42&lt;&gt;"",$L42&gt;$M42),"connaissance des lieux plus récente, ","")&amp;IF(AND($M42&lt;&gt;"",$M42&gt;TODAY()),"délivrance datée dans le futur, ",""))&gt;0,"À redélivrer : "&amp;LEFT(IF(AND($U42&lt;&gt;"",$M42&lt;&gt;"",$U42&gt;$M42),"attestation plus récente, ","")&amp;IF(AND($H42&lt;&gt;"",$M42&lt;&gt;"",$H42&gt;$M42),"contrôle plus récent, ","")&amp;IF(AND($L42&lt;&gt;"",$M42&lt;&gt;"",$L42&gt;$M42),"connaissance des lieux plus récente, ","")&amp;IF(AND($M42&lt;&gt;"",$M42&gt;TODAY()),"délivrance datée dans le futur, ",""),LEN(IF(AND($U42&lt;&gt;"",$M42&lt;&gt;"",$U42&gt;$M42),"attestation plus récente, ","")&amp;IF(AND($H42&lt;&gt;"",$M42&lt;&gt;"",$H42&gt;$M42),"contrôle plus récent, ","")&amp;IF(AND($L42&lt;&gt;"",$M42&lt;&gt;"",$L42&gt;$M42),"connaissance des lieux plus récente, ","")&amp;IF(AND($M42&lt;&gt;"",$M42&gt;TODAY()),"délivrance datée dans le futur, ",""))-2),IF($P42&lt;TODAY(),"Expirée",IF($P42-TODAY()&lt;=60,"À renouveler","Valide"))))))</f>
      </c>
      <c r="R42" s="8"/>
      <c r="S42" s="14">
        <f>IF($A42="","",IFERROR(INDEX(Salariés!$D$2:$D$151,MATCH($A42,Salariés!$H$2:$H$151,0))&amp;"",""))</f>
      </c>
      <c r="T42" s="14">
        <f>IF($B42="","",IFERROR(VLOOKUP($B42,'Référentiel'!$A$2:$B$10,2,FALSE),""))</f>
      </c>
      <c r="U42" s="14">
        <f>IF(OR($A42="",$T42&lt;&gt;"Obligatoire"),"",IFERROR(IF(INDEX(Salariés!$E$2:$E$151,MATCH($A42,Salariés!$H$2:$H$151,0))="","",INDEX(Salariés!$E$2:$E$151,MATCH($A42,Salariés!$H$2:$H$151,0))),""))</f>
      </c>
      <c r="V42" s="14">
        <f>IF(OR($Q42="Valide",$Q42="À renouveler"),$P42+ROW()/100000,"")</f>
      </c>
      <c r="W42" s="14">
        <f>IF(AND($A42&lt;&gt;"",$A42='Autorisation à imprimer'!$D$1,OR($Q42="Valide",$Q42="À renouveler")),ROW(),"")</f>
      </c>
    </row>
    <row r="43" spans="1:23" x14ac:dyDescent="0.25">
      <c r="A43" s="8"/>
      <c r="B43" s="8"/>
      <c r="C43" s="8"/>
      <c r="D43" s="8"/>
      <c r="E43" s="8"/>
      <c r="F43" s="8"/>
      <c r="G43" s="8"/>
      <c r="H43" s="12"/>
      <c r="I43" s="8"/>
      <c r="J43" s="12"/>
      <c r="K43" s="13">
        <f>IF(AND($H43&lt;&gt;"",AND($E43="CACES®",$F43&lt;&gt;"",$F43&lt;&gt;"Sans objet")),EDATE($H43,12*IFERROR(VLOOKUP($F43,'Référentiel'!$D$2:$G$9,4,FALSE),5))-1,IF($J43="","",$J43))</f>
      </c>
      <c r="L43" s="12"/>
      <c r="M43" s="12"/>
      <c r="N43" s="12"/>
      <c r="O43" s="13">
        <f>IF(OR($A43="",$T43&lt;&gt;"Obligatoire"),"",IFERROR(IF(INDEX(Salariés!$F$2:$F$151,MATCH($A43,Salariés!$H$2:$H$151,0))="","",INDEX(Salariés!$F$2:$F$151,MATCH($A43,Salariés!$H$2:$H$151,0))),""))</f>
      </c>
      <c r="P43" s="13">
        <f>IF(NOT(OR($A43&lt;&gt;"",$B43&lt;&gt;"")),"",IF(COUNT($O43,$K43,$N43)=0,"",MIN($O43,$K43,$N43)))</f>
      </c>
      <c r="Q43" s="14">
        <f>IF(NOT(OR($A43&lt;&gt;"",$B43&lt;&gt;"")),"",IF($S43="Jeune en dérogation (R. 4153-40)","À vérifier : régime des jeunes (R. 4153-40)",IF(LEN(IF($A43="","salarié, ",IF(COUNTIF(Salariés!$H$2:$H$151,$A43)&gt;1,"salarié en double, ",""))&amp;IF($B43="","famille, ","")&amp;IF($E43="","type de contrôle, ","")&amp;IF(AND($T43="Obligatoire",$O43="",$S43&lt;&gt;"Jeune en dérogation (R. 4153-40)"),"attestation médicale, ","")&amp;IF($H43="","contrôle des connaissances, ","")&amp;IF($K43="","échéance du contrôle, ","")&amp;IF($L43="","connaissance des lieux, ","")&amp;IF($M43="","date de délivrance, ","")&amp;IF(AND($S43="Intérimaire",$N43=""),"date limite (fin de mission), ",""))&gt;0,"Incomplète : "&amp;LEFT(IF($A43="","salarié, ",IF(COUNTIF(Salariés!$H$2:$H$151,$A43)&gt;1,"salarié en double, ",""))&amp;IF($B43="","famille, ","")&amp;IF($E43="","type de contrôle, ","")&amp;IF(AND($T43="Obligatoire",$O43="",$S43&lt;&gt;"Jeune en dérogation (R. 4153-40)"),"attestation médicale, ","")&amp;IF($H43="","contrôle des connaissances, ","")&amp;IF($K43="","échéance du contrôle, ","")&amp;IF($L43="","connaissance des lieux, ","")&amp;IF($M43="","date de délivrance, ","")&amp;IF(AND($S43="Intérimaire",$N43=""),"date limite (fin de mission), ",""),LEN(IF($A43="","salarié, ",IF(COUNTIF(Salariés!$H$2:$H$151,$A43)&gt;1,"salarié en double, ",""))&amp;IF($B43="","famille, ","")&amp;IF($E43="","type de contrôle, ","")&amp;IF(AND($T43="Obligatoire",$O43="",$S43&lt;&gt;"Jeune en dérogation (R. 4153-40)"),"attestation médicale, ","")&amp;IF($H43="","contrôle des connaissances, ","")&amp;IF($K43="","échéance du contrôle, ","")&amp;IF($L43="","connaissance des lieux, ","")&amp;IF($M43="","date de délivrance, ","")&amp;IF(AND($S43="Intérimaire",$N43=""),"date limite (fin de mission), ",""))-2),IF(LEN(IF(AND($U43&lt;&gt;"",$M43&lt;&gt;"",$U43&gt;$M43),"attestation plus récente, ","")&amp;IF(AND($H43&lt;&gt;"",$M43&lt;&gt;"",$H43&gt;$M43),"contrôle plus récent, ","")&amp;IF(AND($L43&lt;&gt;"",$M43&lt;&gt;"",$L43&gt;$M43),"connaissance des lieux plus récente, ","")&amp;IF(AND($M43&lt;&gt;"",$M43&gt;TODAY()),"délivrance datée dans le futur, ",""))&gt;0,"À redélivrer : "&amp;LEFT(IF(AND($U43&lt;&gt;"",$M43&lt;&gt;"",$U43&gt;$M43),"attestation plus récente, ","")&amp;IF(AND($H43&lt;&gt;"",$M43&lt;&gt;"",$H43&gt;$M43),"contrôle plus récent, ","")&amp;IF(AND($L43&lt;&gt;"",$M43&lt;&gt;"",$L43&gt;$M43),"connaissance des lieux plus récente, ","")&amp;IF(AND($M43&lt;&gt;"",$M43&gt;TODAY()),"délivrance datée dans le futur, ",""),LEN(IF(AND($U43&lt;&gt;"",$M43&lt;&gt;"",$U43&gt;$M43),"attestation plus récente, ","")&amp;IF(AND($H43&lt;&gt;"",$M43&lt;&gt;"",$H43&gt;$M43),"contrôle plus récent, ","")&amp;IF(AND($L43&lt;&gt;"",$M43&lt;&gt;"",$L43&gt;$M43),"connaissance des lieux plus récente, ","")&amp;IF(AND($M43&lt;&gt;"",$M43&gt;TODAY()),"délivrance datée dans le futur, ",""))-2),IF($P43&lt;TODAY(),"Expirée",IF($P43-TODAY()&lt;=60,"À renouveler","Valide"))))))</f>
      </c>
      <c r="R43" s="8"/>
      <c r="S43" s="14">
        <f>IF($A43="","",IFERROR(INDEX(Salariés!$D$2:$D$151,MATCH($A43,Salariés!$H$2:$H$151,0))&amp;"",""))</f>
      </c>
      <c r="T43" s="14">
        <f>IF($B43="","",IFERROR(VLOOKUP($B43,'Référentiel'!$A$2:$B$10,2,FALSE),""))</f>
      </c>
      <c r="U43" s="14">
        <f>IF(OR($A43="",$T43&lt;&gt;"Obligatoire"),"",IFERROR(IF(INDEX(Salariés!$E$2:$E$151,MATCH($A43,Salariés!$H$2:$H$151,0))="","",INDEX(Salariés!$E$2:$E$151,MATCH($A43,Salariés!$H$2:$H$151,0))),""))</f>
      </c>
      <c r="V43" s="14">
        <f>IF(OR($Q43="Valide",$Q43="À renouveler"),$P43+ROW()/100000,"")</f>
      </c>
      <c r="W43" s="14">
        <f>IF(AND($A43&lt;&gt;"",$A43='Autorisation à imprimer'!$D$1,OR($Q43="Valide",$Q43="À renouveler")),ROW(),"")</f>
      </c>
    </row>
    <row r="44" spans="1:23" x14ac:dyDescent="0.25">
      <c r="A44" s="8"/>
      <c r="B44" s="8"/>
      <c r="C44" s="8"/>
      <c r="D44" s="8"/>
      <c r="E44" s="8"/>
      <c r="F44" s="8"/>
      <c r="G44" s="8"/>
      <c r="H44" s="12"/>
      <c r="I44" s="8"/>
      <c r="J44" s="12"/>
      <c r="K44" s="13">
        <f>IF(AND($H44&lt;&gt;"",AND($E44="CACES®",$F44&lt;&gt;"",$F44&lt;&gt;"Sans objet")),EDATE($H44,12*IFERROR(VLOOKUP($F44,'Référentiel'!$D$2:$G$9,4,FALSE),5))-1,IF($J44="","",$J44))</f>
      </c>
      <c r="L44" s="12"/>
      <c r="M44" s="12"/>
      <c r="N44" s="12"/>
      <c r="O44" s="13">
        <f>IF(OR($A44="",$T44&lt;&gt;"Obligatoire"),"",IFERROR(IF(INDEX(Salariés!$F$2:$F$151,MATCH($A44,Salariés!$H$2:$H$151,0))="","",INDEX(Salariés!$F$2:$F$151,MATCH($A44,Salariés!$H$2:$H$151,0))),""))</f>
      </c>
      <c r="P44" s="13">
        <f>IF(NOT(OR($A44&lt;&gt;"",$B44&lt;&gt;"")),"",IF(COUNT($O44,$K44,$N44)=0,"",MIN($O44,$K44,$N44)))</f>
      </c>
      <c r="Q44" s="14">
        <f>IF(NOT(OR($A44&lt;&gt;"",$B44&lt;&gt;"")),"",IF($S44="Jeune en dérogation (R. 4153-40)","À vérifier : régime des jeunes (R. 4153-40)",IF(LEN(IF($A44="","salarié, ",IF(COUNTIF(Salariés!$H$2:$H$151,$A44)&gt;1,"salarié en double, ",""))&amp;IF($B44="","famille, ","")&amp;IF($E44="","type de contrôle, ","")&amp;IF(AND($T44="Obligatoire",$O44="",$S44&lt;&gt;"Jeune en dérogation (R. 4153-40)"),"attestation médicale, ","")&amp;IF($H44="","contrôle des connaissances, ","")&amp;IF($K44="","échéance du contrôle, ","")&amp;IF($L44="","connaissance des lieux, ","")&amp;IF($M44="","date de délivrance, ","")&amp;IF(AND($S44="Intérimaire",$N44=""),"date limite (fin de mission), ",""))&gt;0,"Incomplète : "&amp;LEFT(IF($A44="","salarié, ",IF(COUNTIF(Salariés!$H$2:$H$151,$A44)&gt;1,"salarié en double, ",""))&amp;IF($B44="","famille, ","")&amp;IF($E44="","type de contrôle, ","")&amp;IF(AND($T44="Obligatoire",$O44="",$S44&lt;&gt;"Jeune en dérogation (R. 4153-40)"),"attestation médicale, ","")&amp;IF($H44="","contrôle des connaissances, ","")&amp;IF($K44="","échéance du contrôle, ","")&amp;IF($L44="","connaissance des lieux, ","")&amp;IF($M44="","date de délivrance, ","")&amp;IF(AND($S44="Intérimaire",$N44=""),"date limite (fin de mission), ",""),LEN(IF($A44="","salarié, ",IF(COUNTIF(Salariés!$H$2:$H$151,$A44)&gt;1,"salarié en double, ",""))&amp;IF($B44="","famille, ","")&amp;IF($E44="","type de contrôle, ","")&amp;IF(AND($T44="Obligatoire",$O44="",$S44&lt;&gt;"Jeune en dérogation (R. 4153-40)"),"attestation médicale, ","")&amp;IF($H44="","contrôle des connaissances, ","")&amp;IF($K44="","échéance du contrôle, ","")&amp;IF($L44="","connaissance des lieux, ","")&amp;IF($M44="","date de délivrance, ","")&amp;IF(AND($S44="Intérimaire",$N44=""),"date limite (fin de mission), ",""))-2),IF(LEN(IF(AND($U44&lt;&gt;"",$M44&lt;&gt;"",$U44&gt;$M44),"attestation plus récente, ","")&amp;IF(AND($H44&lt;&gt;"",$M44&lt;&gt;"",$H44&gt;$M44),"contrôle plus récent, ","")&amp;IF(AND($L44&lt;&gt;"",$M44&lt;&gt;"",$L44&gt;$M44),"connaissance des lieux plus récente, ","")&amp;IF(AND($M44&lt;&gt;"",$M44&gt;TODAY()),"délivrance datée dans le futur, ",""))&gt;0,"À redélivrer : "&amp;LEFT(IF(AND($U44&lt;&gt;"",$M44&lt;&gt;"",$U44&gt;$M44),"attestation plus récente, ","")&amp;IF(AND($H44&lt;&gt;"",$M44&lt;&gt;"",$H44&gt;$M44),"contrôle plus récent, ","")&amp;IF(AND($L44&lt;&gt;"",$M44&lt;&gt;"",$L44&gt;$M44),"connaissance des lieux plus récente, ","")&amp;IF(AND($M44&lt;&gt;"",$M44&gt;TODAY()),"délivrance datée dans le futur, ",""),LEN(IF(AND($U44&lt;&gt;"",$M44&lt;&gt;"",$U44&gt;$M44),"attestation plus récente, ","")&amp;IF(AND($H44&lt;&gt;"",$M44&lt;&gt;"",$H44&gt;$M44),"contrôle plus récent, ","")&amp;IF(AND($L44&lt;&gt;"",$M44&lt;&gt;"",$L44&gt;$M44),"connaissance des lieux plus récente, ","")&amp;IF(AND($M44&lt;&gt;"",$M44&gt;TODAY()),"délivrance datée dans le futur, ",""))-2),IF($P44&lt;TODAY(),"Expirée",IF($P44-TODAY()&lt;=60,"À renouveler","Valide"))))))</f>
      </c>
      <c r="R44" s="8"/>
      <c r="S44" s="14">
        <f>IF($A44="","",IFERROR(INDEX(Salariés!$D$2:$D$151,MATCH($A44,Salariés!$H$2:$H$151,0))&amp;"",""))</f>
      </c>
      <c r="T44" s="14">
        <f>IF($B44="","",IFERROR(VLOOKUP($B44,'Référentiel'!$A$2:$B$10,2,FALSE),""))</f>
      </c>
      <c r="U44" s="14">
        <f>IF(OR($A44="",$T44&lt;&gt;"Obligatoire"),"",IFERROR(IF(INDEX(Salariés!$E$2:$E$151,MATCH($A44,Salariés!$H$2:$H$151,0))="","",INDEX(Salariés!$E$2:$E$151,MATCH($A44,Salariés!$H$2:$H$151,0))),""))</f>
      </c>
      <c r="V44" s="14">
        <f>IF(OR($Q44="Valide",$Q44="À renouveler"),$P44+ROW()/100000,"")</f>
      </c>
      <c r="W44" s="14">
        <f>IF(AND($A44&lt;&gt;"",$A44='Autorisation à imprimer'!$D$1,OR($Q44="Valide",$Q44="À renouveler")),ROW(),"")</f>
      </c>
    </row>
    <row r="45" spans="1:23" x14ac:dyDescent="0.25">
      <c r="A45" s="8"/>
      <c r="B45" s="8"/>
      <c r="C45" s="8"/>
      <c r="D45" s="8"/>
      <c r="E45" s="8"/>
      <c r="F45" s="8"/>
      <c r="G45" s="8"/>
      <c r="H45" s="12"/>
      <c r="I45" s="8"/>
      <c r="J45" s="12"/>
      <c r="K45" s="13">
        <f>IF(AND($H45&lt;&gt;"",AND($E45="CACES®",$F45&lt;&gt;"",$F45&lt;&gt;"Sans objet")),EDATE($H45,12*IFERROR(VLOOKUP($F45,'Référentiel'!$D$2:$G$9,4,FALSE),5))-1,IF($J45="","",$J45))</f>
      </c>
      <c r="L45" s="12"/>
      <c r="M45" s="12"/>
      <c r="N45" s="12"/>
      <c r="O45" s="13">
        <f>IF(OR($A45="",$T45&lt;&gt;"Obligatoire"),"",IFERROR(IF(INDEX(Salariés!$F$2:$F$151,MATCH($A45,Salariés!$H$2:$H$151,0))="","",INDEX(Salariés!$F$2:$F$151,MATCH($A45,Salariés!$H$2:$H$151,0))),""))</f>
      </c>
      <c r="P45" s="13">
        <f>IF(NOT(OR($A45&lt;&gt;"",$B45&lt;&gt;"")),"",IF(COUNT($O45,$K45,$N45)=0,"",MIN($O45,$K45,$N45)))</f>
      </c>
      <c r="Q45" s="14">
        <f>IF(NOT(OR($A45&lt;&gt;"",$B45&lt;&gt;"")),"",IF($S45="Jeune en dérogation (R. 4153-40)","À vérifier : régime des jeunes (R. 4153-40)",IF(LEN(IF($A45="","salarié, ",IF(COUNTIF(Salariés!$H$2:$H$151,$A45)&gt;1,"salarié en double, ",""))&amp;IF($B45="","famille, ","")&amp;IF($E45="","type de contrôle, ","")&amp;IF(AND($T45="Obligatoire",$O45="",$S45&lt;&gt;"Jeune en dérogation (R. 4153-40)"),"attestation médicale, ","")&amp;IF($H45="","contrôle des connaissances, ","")&amp;IF($K45="","échéance du contrôle, ","")&amp;IF($L45="","connaissance des lieux, ","")&amp;IF($M45="","date de délivrance, ","")&amp;IF(AND($S45="Intérimaire",$N45=""),"date limite (fin de mission), ",""))&gt;0,"Incomplète : "&amp;LEFT(IF($A45="","salarié, ",IF(COUNTIF(Salariés!$H$2:$H$151,$A45)&gt;1,"salarié en double, ",""))&amp;IF($B45="","famille, ","")&amp;IF($E45="","type de contrôle, ","")&amp;IF(AND($T45="Obligatoire",$O45="",$S45&lt;&gt;"Jeune en dérogation (R. 4153-40)"),"attestation médicale, ","")&amp;IF($H45="","contrôle des connaissances, ","")&amp;IF($K45="","échéance du contrôle, ","")&amp;IF($L45="","connaissance des lieux, ","")&amp;IF($M45="","date de délivrance, ","")&amp;IF(AND($S45="Intérimaire",$N45=""),"date limite (fin de mission), ",""),LEN(IF($A45="","salarié, ",IF(COUNTIF(Salariés!$H$2:$H$151,$A45)&gt;1,"salarié en double, ",""))&amp;IF($B45="","famille, ","")&amp;IF($E45="","type de contrôle, ","")&amp;IF(AND($T45="Obligatoire",$O45="",$S45&lt;&gt;"Jeune en dérogation (R. 4153-40)"),"attestation médicale, ","")&amp;IF($H45="","contrôle des connaissances, ","")&amp;IF($K45="","échéance du contrôle, ","")&amp;IF($L45="","connaissance des lieux, ","")&amp;IF($M45="","date de délivrance, ","")&amp;IF(AND($S45="Intérimaire",$N45=""),"date limite (fin de mission), ",""))-2),IF(LEN(IF(AND($U45&lt;&gt;"",$M45&lt;&gt;"",$U45&gt;$M45),"attestation plus récente, ","")&amp;IF(AND($H45&lt;&gt;"",$M45&lt;&gt;"",$H45&gt;$M45),"contrôle plus récent, ","")&amp;IF(AND($L45&lt;&gt;"",$M45&lt;&gt;"",$L45&gt;$M45),"connaissance des lieux plus récente, ","")&amp;IF(AND($M45&lt;&gt;"",$M45&gt;TODAY()),"délivrance datée dans le futur, ",""))&gt;0,"À redélivrer : "&amp;LEFT(IF(AND($U45&lt;&gt;"",$M45&lt;&gt;"",$U45&gt;$M45),"attestation plus récente, ","")&amp;IF(AND($H45&lt;&gt;"",$M45&lt;&gt;"",$H45&gt;$M45),"contrôle plus récent, ","")&amp;IF(AND($L45&lt;&gt;"",$M45&lt;&gt;"",$L45&gt;$M45),"connaissance des lieux plus récente, ","")&amp;IF(AND($M45&lt;&gt;"",$M45&gt;TODAY()),"délivrance datée dans le futur, ",""),LEN(IF(AND($U45&lt;&gt;"",$M45&lt;&gt;"",$U45&gt;$M45),"attestation plus récente, ","")&amp;IF(AND($H45&lt;&gt;"",$M45&lt;&gt;"",$H45&gt;$M45),"contrôle plus récent, ","")&amp;IF(AND($L45&lt;&gt;"",$M45&lt;&gt;"",$L45&gt;$M45),"connaissance des lieux plus récente, ","")&amp;IF(AND($M45&lt;&gt;"",$M45&gt;TODAY()),"délivrance datée dans le futur, ",""))-2),IF($P45&lt;TODAY(),"Expirée",IF($P45-TODAY()&lt;=60,"À renouveler","Valide"))))))</f>
      </c>
      <c r="R45" s="8"/>
      <c r="S45" s="14">
        <f>IF($A45="","",IFERROR(INDEX(Salariés!$D$2:$D$151,MATCH($A45,Salariés!$H$2:$H$151,0))&amp;"",""))</f>
      </c>
      <c r="T45" s="14">
        <f>IF($B45="","",IFERROR(VLOOKUP($B45,'Référentiel'!$A$2:$B$10,2,FALSE),""))</f>
      </c>
      <c r="U45" s="14">
        <f>IF(OR($A45="",$T45&lt;&gt;"Obligatoire"),"",IFERROR(IF(INDEX(Salariés!$E$2:$E$151,MATCH($A45,Salariés!$H$2:$H$151,0))="","",INDEX(Salariés!$E$2:$E$151,MATCH($A45,Salariés!$H$2:$H$151,0))),""))</f>
      </c>
      <c r="V45" s="14">
        <f>IF(OR($Q45="Valide",$Q45="À renouveler"),$P45+ROW()/100000,"")</f>
      </c>
      <c r="W45" s="14">
        <f>IF(AND($A45&lt;&gt;"",$A45='Autorisation à imprimer'!$D$1,OR($Q45="Valide",$Q45="À renouveler")),ROW(),"")</f>
      </c>
    </row>
    <row r="46" spans="1:23" x14ac:dyDescent="0.25">
      <c r="A46" s="8"/>
      <c r="B46" s="8"/>
      <c r="C46" s="8"/>
      <c r="D46" s="8"/>
      <c r="E46" s="8"/>
      <c r="F46" s="8"/>
      <c r="G46" s="8"/>
      <c r="H46" s="12"/>
      <c r="I46" s="8"/>
      <c r="J46" s="12"/>
      <c r="K46" s="13">
        <f>IF(AND($H46&lt;&gt;"",AND($E46="CACES®",$F46&lt;&gt;"",$F46&lt;&gt;"Sans objet")),EDATE($H46,12*IFERROR(VLOOKUP($F46,'Référentiel'!$D$2:$G$9,4,FALSE),5))-1,IF($J46="","",$J46))</f>
      </c>
      <c r="L46" s="12"/>
      <c r="M46" s="12"/>
      <c r="N46" s="12"/>
      <c r="O46" s="13">
        <f>IF(OR($A46="",$T46&lt;&gt;"Obligatoire"),"",IFERROR(IF(INDEX(Salariés!$F$2:$F$151,MATCH($A46,Salariés!$H$2:$H$151,0))="","",INDEX(Salariés!$F$2:$F$151,MATCH($A46,Salariés!$H$2:$H$151,0))),""))</f>
      </c>
      <c r="P46" s="13">
        <f>IF(NOT(OR($A46&lt;&gt;"",$B46&lt;&gt;"")),"",IF(COUNT($O46,$K46,$N46)=0,"",MIN($O46,$K46,$N46)))</f>
      </c>
      <c r="Q46" s="14">
        <f>IF(NOT(OR($A46&lt;&gt;"",$B46&lt;&gt;"")),"",IF($S46="Jeune en dérogation (R. 4153-40)","À vérifier : régime des jeunes (R. 4153-40)",IF(LEN(IF($A46="","salarié, ",IF(COUNTIF(Salariés!$H$2:$H$151,$A46)&gt;1,"salarié en double, ",""))&amp;IF($B46="","famille, ","")&amp;IF($E46="","type de contrôle, ","")&amp;IF(AND($T46="Obligatoire",$O46="",$S46&lt;&gt;"Jeune en dérogation (R. 4153-40)"),"attestation médicale, ","")&amp;IF($H46="","contrôle des connaissances, ","")&amp;IF($K46="","échéance du contrôle, ","")&amp;IF($L46="","connaissance des lieux, ","")&amp;IF($M46="","date de délivrance, ","")&amp;IF(AND($S46="Intérimaire",$N46=""),"date limite (fin de mission), ",""))&gt;0,"Incomplète : "&amp;LEFT(IF($A46="","salarié, ",IF(COUNTIF(Salariés!$H$2:$H$151,$A46)&gt;1,"salarié en double, ",""))&amp;IF($B46="","famille, ","")&amp;IF($E46="","type de contrôle, ","")&amp;IF(AND($T46="Obligatoire",$O46="",$S46&lt;&gt;"Jeune en dérogation (R. 4153-40)"),"attestation médicale, ","")&amp;IF($H46="","contrôle des connaissances, ","")&amp;IF($K46="","échéance du contrôle, ","")&amp;IF($L46="","connaissance des lieux, ","")&amp;IF($M46="","date de délivrance, ","")&amp;IF(AND($S46="Intérimaire",$N46=""),"date limite (fin de mission), ",""),LEN(IF($A46="","salarié, ",IF(COUNTIF(Salariés!$H$2:$H$151,$A46)&gt;1,"salarié en double, ",""))&amp;IF($B46="","famille, ","")&amp;IF($E46="","type de contrôle, ","")&amp;IF(AND($T46="Obligatoire",$O46="",$S46&lt;&gt;"Jeune en dérogation (R. 4153-40)"),"attestation médicale, ","")&amp;IF($H46="","contrôle des connaissances, ","")&amp;IF($K46="","échéance du contrôle, ","")&amp;IF($L46="","connaissance des lieux, ","")&amp;IF($M46="","date de délivrance, ","")&amp;IF(AND($S46="Intérimaire",$N46=""),"date limite (fin de mission), ",""))-2),IF(LEN(IF(AND($U46&lt;&gt;"",$M46&lt;&gt;"",$U46&gt;$M46),"attestation plus récente, ","")&amp;IF(AND($H46&lt;&gt;"",$M46&lt;&gt;"",$H46&gt;$M46),"contrôle plus récent, ","")&amp;IF(AND($L46&lt;&gt;"",$M46&lt;&gt;"",$L46&gt;$M46),"connaissance des lieux plus récente, ","")&amp;IF(AND($M46&lt;&gt;"",$M46&gt;TODAY()),"délivrance datée dans le futur, ",""))&gt;0,"À redélivrer : "&amp;LEFT(IF(AND($U46&lt;&gt;"",$M46&lt;&gt;"",$U46&gt;$M46),"attestation plus récente, ","")&amp;IF(AND($H46&lt;&gt;"",$M46&lt;&gt;"",$H46&gt;$M46),"contrôle plus récent, ","")&amp;IF(AND($L46&lt;&gt;"",$M46&lt;&gt;"",$L46&gt;$M46),"connaissance des lieux plus récente, ","")&amp;IF(AND($M46&lt;&gt;"",$M46&gt;TODAY()),"délivrance datée dans le futur, ",""),LEN(IF(AND($U46&lt;&gt;"",$M46&lt;&gt;"",$U46&gt;$M46),"attestation plus récente, ","")&amp;IF(AND($H46&lt;&gt;"",$M46&lt;&gt;"",$H46&gt;$M46),"contrôle plus récent, ","")&amp;IF(AND($L46&lt;&gt;"",$M46&lt;&gt;"",$L46&gt;$M46),"connaissance des lieux plus récente, ","")&amp;IF(AND($M46&lt;&gt;"",$M46&gt;TODAY()),"délivrance datée dans le futur, ",""))-2),IF($P46&lt;TODAY(),"Expirée",IF($P46-TODAY()&lt;=60,"À renouveler","Valide"))))))</f>
      </c>
      <c r="R46" s="8"/>
      <c r="S46" s="14">
        <f>IF($A46="","",IFERROR(INDEX(Salariés!$D$2:$D$151,MATCH($A46,Salariés!$H$2:$H$151,0))&amp;"",""))</f>
      </c>
      <c r="T46" s="14">
        <f>IF($B46="","",IFERROR(VLOOKUP($B46,'Référentiel'!$A$2:$B$10,2,FALSE),""))</f>
      </c>
      <c r="U46" s="14">
        <f>IF(OR($A46="",$T46&lt;&gt;"Obligatoire"),"",IFERROR(IF(INDEX(Salariés!$E$2:$E$151,MATCH($A46,Salariés!$H$2:$H$151,0))="","",INDEX(Salariés!$E$2:$E$151,MATCH($A46,Salariés!$H$2:$H$151,0))),""))</f>
      </c>
      <c r="V46" s="14">
        <f>IF(OR($Q46="Valide",$Q46="À renouveler"),$P46+ROW()/100000,"")</f>
      </c>
      <c r="W46" s="14">
        <f>IF(AND($A46&lt;&gt;"",$A46='Autorisation à imprimer'!$D$1,OR($Q46="Valide",$Q46="À renouveler")),ROW(),"")</f>
      </c>
    </row>
    <row r="47" spans="1:23" x14ac:dyDescent="0.25">
      <c r="A47" s="8"/>
      <c r="B47" s="8"/>
      <c r="C47" s="8"/>
      <c r="D47" s="8"/>
      <c r="E47" s="8"/>
      <c r="F47" s="8"/>
      <c r="G47" s="8"/>
      <c r="H47" s="12"/>
      <c r="I47" s="8"/>
      <c r="J47" s="12"/>
      <c r="K47" s="13">
        <f>IF(AND($H47&lt;&gt;"",AND($E47="CACES®",$F47&lt;&gt;"",$F47&lt;&gt;"Sans objet")),EDATE($H47,12*IFERROR(VLOOKUP($F47,'Référentiel'!$D$2:$G$9,4,FALSE),5))-1,IF($J47="","",$J47))</f>
      </c>
      <c r="L47" s="12"/>
      <c r="M47" s="12"/>
      <c r="N47" s="12"/>
      <c r="O47" s="13">
        <f>IF(OR($A47="",$T47&lt;&gt;"Obligatoire"),"",IFERROR(IF(INDEX(Salariés!$F$2:$F$151,MATCH($A47,Salariés!$H$2:$H$151,0))="","",INDEX(Salariés!$F$2:$F$151,MATCH($A47,Salariés!$H$2:$H$151,0))),""))</f>
      </c>
      <c r="P47" s="13">
        <f>IF(NOT(OR($A47&lt;&gt;"",$B47&lt;&gt;"")),"",IF(COUNT($O47,$K47,$N47)=0,"",MIN($O47,$K47,$N47)))</f>
      </c>
      <c r="Q47" s="14">
        <f>IF(NOT(OR($A47&lt;&gt;"",$B47&lt;&gt;"")),"",IF($S47="Jeune en dérogation (R. 4153-40)","À vérifier : régime des jeunes (R. 4153-40)",IF(LEN(IF($A47="","salarié, ",IF(COUNTIF(Salariés!$H$2:$H$151,$A47)&gt;1,"salarié en double, ",""))&amp;IF($B47="","famille, ","")&amp;IF($E47="","type de contrôle, ","")&amp;IF(AND($T47="Obligatoire",$O47="",$S47&lt;&gt;"Jeune en dérogation (R. 4153-40)"),"attestation médicale, ","")&amp;IF($H47="","contrôle des connaissances, ","")&amp;IF($K47="","échéance du contrôle, ","")&amp;IF($L47="","connaissance des lieux, ","")&amp;IF($M47="","date de délivrance, ","")&amp;IF(AND($S47="Intérimaire",$N47=""),"date limite (fin de mission), ",""))&gt;0,"Incomplète : "&amp;LEFT(IF($A47="","salarié, ",IF(COUNTIF(Salariés!$H$2:$H$151,$A47)&gt;1,"salarié en double, ",""))&amp;IF($B47="","famille, ","")&amp;IF($E47="","type de contrôle, ","")&amp;IF(AND($T47="Obligatoire",$O47="",$S47&lt;&gt;"Jeune en dérogation (R. 4153-40)"),"attestation médicale, ","")&amp;IF($H47="","contrôle des connaissances, ","")&amp;IF($K47="","échéance du contrôle, ","")&amp;IF($L47="","connaissance des lieux, ","")&amp;IF($M47="","date de délivrance, ","")&amp;IF(AND($S47="Intérimaire",$N47=""),"date limite (fin de mission), ",""),LEN(IF($A47="","salarié, ",IF(COUNTIF(Salariés!$H$2:$H$151,$A47)&gt;1,"salarié en double, ",""))&amp;IF($B47="","famille, ","")&amp;IF($E47="","type de contrôle, ","")&amp;IF(AND($T47="Obligatoire",$O47="",$S47&lt;&gt;"Jeune en dérogation (R. 4153-40)"),"attestation médicale, ","")&amp;IF($H47="","contrôle des connaissances, ","")&amp;IF($K47="","échéance du contrôle, ","")&amp;IF($L47="","connaissance des lieux, ","")&amp;IF($M47="","date de délivrance, ","")&amp;IF(AND($S47="Intérimaire",$N47=""),"date limite (fin de mission), ",""))-2),IF(LEN(IF(AND($U47&lt;&gt;"",$M47&lt;&gt;"",$U47&gt;$M47),"attestation plus récente, ","")&amp;IF(AND($H47&lt;&gt;"",$M47&lt;&gt;"",$H47&gt;$M47),"contrôle plus récent, ","")&amp;IF(AND($L47&lt;&gt;"",$M47&lt;&gt;"",$L47&gt;$M47),"connaissance des lieux plus récente, ","")&amp;IF(AND($M47&lt;&gt;"",$M47&gt;TODAY()),"délivrance datée dans le futur, ",""))&gt;0,"À redélivrer : "&amp;LEFT(IF(AND($U47&lt;&gt;"",$M47&lt;&gt;"",$U47&gt;$M47),"attestation plus récente, ","")&amp;IF(AND($H47&lt;&gt;"",$M47&lt;&gt;"",$H47&gt;$M47),"contrôle plus récent, ","")&amp;IF(AND($L47&lt;&gt;"",$M47&lt;&gt;"",$L47&gt;$M47),"connaissance des lieux plus récente, ","")&amp;IF(AND($M47&lt;&gt;"",$M47&gt;TODAY()),"délivrance datée dans le futur, ",""),LEN(IF(AND($U47&lt;&gt;"",$M47&lt;&gt;"",$U47&gt;$M47),"attestation plus récente, ","")&amp;IF(AND($H47&lt;&gt;"",$M47&lt;&gt;"",$H47&gt;$M47),"contrôle plus récent, ","")&amp;IF(AND($L47&lt;&gt;"",$M47&lt;&gt;"",$L47&gt;$M47),"connaissance des lieux plus récente, ","")&amp;IF(AND($M47&lt;&gt;"",$M47&gt;TODAY()),"délivrance datée dans le futur, ",""))-2),IF($P47&lt;TODAY(),"Expirée",IF($P47-TODAY()&lt;=60,"À renouveler","Valide"))))))</f>
      </c>
      <c r="R47" s="8"/>
      <c r="S47" s="14">
        <f>IF($A47="","",IFERROR(INDEX(Salariés!$D$2:$D$151,MATCH($A47,Salariés!$H$2:$H$151,0))&amp;"",""))</f>
      </c>
      <c r="T47" s="14">
        <f>IF($B47="","",IFERROR(VLOOKUP($B47,'Référentiel'!$A$2:$B$10,2,FALSE),""))</f>
      </c>
      <c r="U47" s="14">
        <f>IF(OR($A47="",$T47&lt;&gt;"Obligatoire"),"",IFERROR(IF(INDEX(Salariés!$E$2:$E$151,MATCH($A47,Salariés!$H$2:$H$151,0))="","",INDEX(Salariés!$E$2:$E$151,MATCH($A47,Salariés!$H$2:$H$151,0))),""))</f>
      </c>
      <c r="V47" s="14">
        <f>IF(OR($Q47="Valide",$Q47="À renouveler"),$P47+ROW()/100000,"")</f>
      </c>
      <c r="W47" s="14">
        <f>IF(AND($A47&lt;&gt;"",$A47='Autorisation à imprimer'!$D$1,OR($Q47="Valide",$Q47="À renouveler")),ROW(),"")</f>
      </c>
    </row>
    <row r="48" spans="1:23" x14ac:dyDescent="0.25">
      <c r="A48" s="8"/>
      <c r="B48" s="8"/>
      <c r="C48" s="8"/>
      <c r="D48" s="8"/>
      <c r="E48" s="8"/>
      <c r="F48" s="8"/>
      <c r="G48" s="8"/>
      <c r="H48" s="12"/>
      <c r="I48" s="8"/>
      <c r="J48" s="12"/>
      <c r="K48" s="13">
        <f>IF(AND($H48&lt;&gt;"",AND($E48="CACES®",$F48&lt;&gt;"",$F48&lt;&gt;"Sans objet")),EDATE($H48,12*IFERROR(VLOOKUP($F48,'Référentiel'!$D$2:$G$9,4,FALSE),5))-1,IF($J48="","",$J48))</f>
      </c>
      <c r="L48" s="12"/>
      <c r="M48" s="12"/>
      <c r="N48" s="12"/>
      <c r="O48" s="13">
        <f>IF(OR($A48="",$T48&lt;&gt;"Obligatoire"),"",IFERROR(IF(INDEX(Salariés!$F$2:$F$151,MATCH($A48,Salariés!$H$2:$H$151,0))="","",INDEX(Salariés!$F$2:$F$151,MATCH($A48,Salariés!$H$2:$H$151,0))),""))</f>
      </c>
      <c r="P48" s="13">
        <f>IF(NOT(OR($A48&lt;&gt;"",$B48&lt;&gt;"")),"",IF(COUNT($O48,$K48,$N48)=0,"",MIN($O48,$K48,$N48)))</f>
      </c>
      <c r="Q48" s="14">
        <f>IF(NOT(OR($A48&lt;&gt;"",$B48&lt;&gt;"")),"",IF($S48="Jeune en dérogation (R. 4153-40)","À vérifier : régime des jeunes (R. 4153-40)",IF(LEN(IF($A48="","salarié, ",IF(COUNTIF(Salariés!$H$2:$H$151,$A48)&gt;1,"salarié en double, ",""))&amp;IF($B48="","famille, ","")&amp;IF($E48="","type de contrôle, ","")&amp;IF(AND($T48="Obligatoire",$O48="",$S48&lt;&gt;"Jeune en dérogation (R. 4153-40)"),"attestation médicale, ","")&amp;IF($H48="","contrôle des connaissances, ","")&amp;IF($K48="","échéance du contrôle, ","")&amp;IF($L48="","connaissance des lieux, ","")&amp;IF($M48="","date de délivrance, ","")&amp;IF(AND($S48="Intérimaire",$N48=""),"date limite (fin de mission), ",""))&gt;0,"Incomplète : "&amp;LEFT(IF($A48="","salarié, ",IF(COUNTIF(Salariés!$H$2:$H$151,$A48)&gt;1,"salarié en double, ",""))&amp;IF($B48="","famille, ","")&amp;IF($E48="","type de contrôle, ","")&amp;IF(AND($T48="Obligatoire",$O48="",$S48&lt;&gt;"Jeune en dérogation (R. 4153-40)"),"attestation médicale, ","")&amp;IF($H48="","contrôle des connaissances, ","")&amp;IF($K48="","échéance du contrôle, ","")&amp;IF($L48="","connaissance des lieux, ","")&amp;IF($M48="","date de délivrance, ","")&amp;IF(AND($S48="Intérimaire",$N48=""),"date limite (fin de mission), ",""),LEN(IF($A48="","salarié, ",IF(COUNTIF(Salariés!$H$2:$H$151,$A48)&gt;1,"salarié en double, ",""))&amp;IF($B48="","famille, ","")&amp;IF($E48="","type de contrôle, ","")&amp;IF(AND($T48="Obligatoire",$O48="",$S48&lt;&gt;"Jeune en dérogation (R. 4153-40)"),"attestation médicale, ","")&amp;IF($H48="","contrôle des connaissances, ","")&amp;IF($K48="","échéance du contrôle, ","")&amp;IF($L48="","connaissance des lieux, ","")&amp;IF($M48="","date de délivrance, ","")&amp;IF(AND($S48="Intérimaire",$N48=""),"date limite (fin de mission), ",""))-2),IF(LEN(IF(AND($U48&lt;&gt;"",$M48&lt;&gt;"",$U48&gt;$M48),"attestation plus récente, ","")&amp;IF(AND($H48&lt;&gt;"",$M48&lt;&gt;"",$H48&gt;$M48),"contrôle plus récent, ","")&amp;IF(AND($L48&lt;&gt;"",$M48&lt;&gt;"",$L48&gt;$M48),"connaissance des lieux plus récente, ","")&amp;IF(AND($M48&lt;&gt;"",$M48&gt;TODAY()),"délivrance datée dans le futur, ",""))&gt;0,"À redélivrer : "&amp;LEFT(IF(AND($U48&lt;&gt;"",$M48&lt;&gt;"",$U48&gt;$M48),"attestation plus récente, ","")&amp;IF(AND($H48&lt;&gt;"",$M48&lt;&gt;"",$H48&gt;$M48),"contrôle plus récent, ","")&amp;IF(AND($L48&lt;&gt;"",$M48&lt;&gt;"",$L48&gt;$M48),"connaissance des lieux plus récente, ","")&amp;IF(AND($M48&lt;&gt;"",$M48&gt;TODAY()),"délivrance datée dans le futur, ",""),LEN(IF(AND($U48&lt;&gt;"",$M48&lt;&gt;"",$U48&gt;$M48),"attestation plus récente, ","")&amp;IF(AND($H48&lt;&gt;"",$M48&lt;&gt;"",$H48&gt;$M48),"contrôle plus récent, ","")&amp;IF(AND($L48&lt;&gt;"",$M48&lt;&gt;"",$L48&gt;$M48),"connaissance des lieux plus récente, ","")&amp;IF(AND($M48&lt;&gt;"",$M48&gt;TODAY()),"délivrance datée dans le futur, ",""))-2),IF($P48&lt;TODAY(),"Expirée",IF($P48-TODAY()&lt;=60,"À renouveler","Valide"))))))</f>
      </c>
      <c r="R48" s="8"/>
      <c r="S48" s="14">
        <f>IF($A48="","",IFERROR(INDEX(Salariés!$D$2:$D$151,MATCH($A48,Salariés!$H$2:$H$151,0))&amp;"",""))</f>
      </c>
      <c r="T48" s="14">
        <f>IF($B48="","",IFERROR(VLOOKUP($B48,'Référentiel'!$A$2:$B$10,2,FALSE),""))</f>
      </c>
      <c r="U48" s="14">
        <f>IF(OR($A48="",$T48&lt;&gt;"Obligatoire"),"",IFERROR(IF(INDEX(Salariés!$E$2:$E$151,MATCH($A48,Salariés!$H$2:$H$151,0))="","",INDEX(Salariés!$E$2:$E$151,MATCH($A48,Salariés!$H$2:$H$151,0))),""))</f>
      </c>
      <c r="V48" s="14">
        <f>IF(OR($Q48="Valide",$Q48="À renouveler"),$P48+ROW()/100000,"")</f>
      </c>
      <c r="W48" s="14">
        <f>IF(AND($A48&lt;&gt;"",$A48='Autorisation à imprimer'!$D$1,OR($Q48="Valide",$Q48="À renouveler")),ROW(),"")</f>
      </c>
    </row>
    <row r="49" spans="1:23" x14ac:dyDescent="0.25">
      <c r="A49" s="8"/>
      <c r="B49" s="8"/>
      <c r="C49" s="8"/>
      <c r="D49" s="8"/>
      <c r="E49" s="8"/>
      <c r="F49" s="8"/>
      <c r="G49" s="8"/>
      <c r="H49" s="12"/>
      <c r="I49" s="8"/>
      <c r="J49" s="12"/>
      <c r="K49" s="13">
        <f>IF(AND($H49&lt;&gt;"",AND($E49="CACES®",$F49&lt;&gt;"",$F49&lt;&gt;"Sans objet")),EDATE($H49,12*IFERROR(VLOOKUP($F49,'Référentiel'!$D$2:$G$9,4,FALSE),5))-1,IF($J49="","",$J49))</f>
      </c>
      <c r="L49" s="12"/>
      <c r="M49" s="12"/>
      <c r="N49" s="12"/>
      <c r="O49" s="13">
        <f>IF(OR($A49="",$T49&lt;&gt;"Obligatoire"),"",IFERROR(IF(INDEX(Salariés!$F$2:$F$151,MATCH($A49,Salariés!$H$2:$H$151,0))="","",INDEX(Salariés!$F$2:$F$151,MATCH($A49,Salariés!$H$2:$H$151,0))),""))</f>
      </c>
      <c r="P49" s="13">
        <f>IF(NOT(OR($A49&lt;&gt;"",$B49&lt;&gt;"")),"",IF(COUNT($O49,$K49,$N49)=0,"",MIN($O49,$K49,$N49)))</f>
      </c>
      <c r="Q49" s="14">
        <f>IF(NOT(OR($A49&lt;&gt;"",$B49&lt;&gt;"")),"",IF($S49="Jeune en dérogation (R. 4153-40)","À vérifier : régime des jeunes (R. 4153-40)",IF(LEN(IF($A49="","salarié, ",IF(COUNTIF(Salariés!$H$2:$H$151,$A49)&gt;1,"salarié en double, ",""))&amp;IF($B49="","famille, ","")&amp;IF($E49="","type de contrôle, ","")&amp;IF(AND($T49="Obligatoire",$O49="",$S49&lt;&gt;"Jeune en dérogation (R. 4153-40)"),"attestation médicale, ","")&amp;IF($H49="","contrôle des connaissances, ","")&amp;IF($K49="","échéance du contrôle, ","")&amp;IF($L49="","connaissance des lieux, ","")&amp;IF($M49="","date de délivrance, ","")&amp;IF(AND($S49="Intérimaire",$N49=""),"date limite (fin de mission), ",""))&gt;0,"Incomplète : "&amp;LEFT(IF($A49="","salarié, ",IF(COUNTIF(Salariés!$H$2:$H$151,$A49)&gt;1,"salarié en double, ",""))&amp;IF($B49="","famille, ","")&amp;IF($E49="","type de contrôle, ","")&amp;IF(AND($T49="Obligatoire",$O49="",$S49&lt;&gt;"Jeune en dérogation (R. 4153-40)"),"attestation médicale, ","")&amp;IF($H49="","contrôle des connaissances, ","")&amp;IF($K49="","échéance du contrôle, ","")&amp;IF($L49="","connaissance des lieux, ","")&amp;IF($M49="","date de délivrance, ","")&amp;IF(AND($S49="Intérimaire",$N49=""),"date limite (fin de mission), ",""),LEN(IF($A49="","salarié, ",IF(COUNTIF(Salariés!$H$2:$H$151,$A49)&gt;1,"salarié en double, ",""))&amp;IF($B49="","famille, ","")&amp;IF($E49="","type de contrôle, ","")&amp;IF(AND($T49="Obligatoire",$O49="",$S49&lt;&gt;"Jeune en dérogation (R. 4153-40)"),"attestation médicale, ","")&amp;IF($H49="","contrôle des connaissances, ","")&amp;IF($K49="","échéance du contrôle, ","")&amp;IF($L49="","connaissance des lieux, ","")&amp;IF($M49="","date de délivrance, ","")&amp;IF(AND($S49="Intérimaire",$N49=""),"date limite (fin de mission), ",""))-2),IF(LEN(IF(AND($U49&lt;&gt;"",$M49&lt;&gt;"",$U49&gt;$M49),"attestation plus récente, ","")&amp;IF(AND($H49&lt;&gt;"",$M49&lt;&gt;"",$H49&gt;$M49),"contrôle plus récent, ","")&amp;IF(AND($L49&lt;&gt;"",$M49&lt;&gt;"",$L49&gt;$M49),"connaissance des lieux plus récente, ","")&amp;IF(AND($M49&lt;&gt;"",$M49&gt;TODAY()),"délivrance datée dans le futur, ",""))&gt;0,"À redélivrer : "&amp;LEFT(IF(AND($U49&lt;&gt;"",$M49&lt;&gt;"",$U49&gt;$M49),"attestation plus récente, ","")&amp;IF(AND($H49&lt;&gt;"",$M49&lt;&gt;"",$H49&gt;$M49),"contrôle plus récent, ","")&amp;IF(AND($L49&lt;&gt;"",$M49&lt;&gt;"",$L49&gt;$M49),"connaissance des lieux plus récente, ","")&amp;IF(AND($M49&lt;&gt;"",$M49&gt;TODAY()),"délivrance datée dans le futur, ",""),LEN(IF(AND($U49&lt;&gt;"",$M49&lt;&gt;"",$U49&gt;$M49),"attestation plus récente, ","")&amp;IF(AND($H49&lt;&gt;"",$M49&lt;&gt;"",$H49&gt;$M49),"contrôle plus récent, ","")&amp;IF(AND($L49&lt;&gt;"",$M49&lt;&gt;"",$L49&gt;$M49),"connaissance des lieux plus récente, ","")&amp;IF(AND($M49&lt;&gt;"",$M49&gt;TODAY()),"délivrance datée dans le futur, ",""))-2),IF($P49&lt;TODAY(),"Expirée",IF($P49-TODAY()&lt;=60,"À renouveler","Valide"))))))</f>
      </c>
      <c r="R49" s="8"/>
      <c r="S49" s="14">
        <f>IF($A49="","",IFERROR(INDEX(Salariés!$D$2:$D$151,MATCH($A49,Salariés!$H$2:$H$151,0))&amp;"",""))</f>
      </c>
      <c r="T49" s="14">
        <f>IF($B49="","",IFERROR(VLOOKUP($B49,'Référentiel'!$A$2:$B$10,2,FALSE),""))</f>
      </c>
      <c r="U49" s="14">
        <f>IF(OR($A49="",$T49&lt;&gt;"Obligatoire"),"",IFERROR(IF(INDEX(Salariés!$E$2:$E$151,MATCH($A49,Salariés!$H$2:$H$151,0))="","",INDEX(Salariés!$E$2:$E$151,MATCH($A49,Salariés!$H$2:$H$151,0))),""))</f>
      </c>
      <c r="V49" s="14">
        <f>IF(OR($Q49="Valide",$Q49="À renouveler"),$P49+ROW()/100000,"")</f>
      </c>
      <c r="W49" s="14">
        <f>IF(AND($A49&lt;&gt;"",$A49='Autorisation à imprimer'!$D$1,OR($Q49="Valide",$Q49="À renouveler")),ROW(),"")</f>
      </c>
    </row>
    <row r="50" spans="1:23" x14ac:dyDescent="0.25">
      <c r="A50" s="8"/>
      <c r="B50" s="8"/>
      <c r="C50" s="8"/>
      <c r="D50" s="8"/>
      <c r="E50" s="8"/>
      <c r="F50" s="8"/>
      <c r="G50" s="8"/>
      <c r="H50" s="12"/>
      <c r="I50" s="8"/>
      <c r="J50" s="12"/>
      <c r="K50" s="13">
        <f>IF(AND($H50&lt;&gt;"",AND($E50="CACES®",$F50&lt;&gt;"",$F50&lt;&gt;"Sans objet")),EDATE($H50,12*IFERROR(VLOOKUP($F50,'Référentiel'!$D$2:$G$9,4,FALSE),5))-1,IF($J50="","",$J50))</f>
      </c>
      <c r="L50" s="12"/>
      <c r="M50" s="12"/>
      <c r="N50" s="12"/>
      <c r="O50" s="13">
        <f>IF(OR($A50="",$T50&lt;&gt;"Obligatoire"),"",IFERROR(IF(INDEX(Salariés!$F$2:$F$151,MATCH($A50,Salariés!$H$2:$H$151,0))="","",INDEX(Salariés!$F$2:$F$151,MATCH($A50,Salariés!$H$2:$H$151,0))),""))</f>
      </c>
      <c r="P50" s="13">
        <f>IF(NOT(OR($A50&lt;&gt;"",$B50&lt;&gt;"")),"",IF(COUNT($O50,$K50,$N50)=0,"",MIN($O50,$K50,$N50)))</f>
      </c>
      <c r="Q50" s="14">
        <f>IF(NOT(OR($A50&lt;&gt;"",$B50&lt;&gt;"")),"",IF($S50="Jeune en dérogation (R. 4153-40)","À vérifier : régime des jeunes (R. 4153-40)",IF(LEN(IF($A50="","salarié, ",IF(COUNTIF(Salariés!$H$2:$H$151,$A50)&gt;1,"salarié en double, ",""))&amp;IF($B50="","famille, ","")&amp;IF($E50="","type de contrôle, ","")&amp;IF(AND($T50="Obligatoire",$O50="",$S50&lt;&gt;"Jeune en dérogation (R. 4153-40)"),"attestation médicale, ","")&amp;IF($H50="","contrôle des connaissances, ","")&amp;IF($K50="","échéance du contrôle, ","")&amp;IF($L50="","connaissance des lieux, ","")&amp;IF($M50="","date de délivrance, ","")&amp;IF(AND($S50="Intérimaire",$N50=""),"date limite (fin de mission), ",""))&gt;0,"Incomplète : "&amp;LEFT(IF($A50="","salarié, ",IF(COUNTIF(Salariés!$H$2:$H$151,$A50)&gt;1,"salarié en double, ",""))&amp;IF($B50="","famille, ","")&amp;IF($E50="","type de contrôle, ","")&amp;IF(AND($T50="Obligatoire",$O50="",$S50&lt;&gt;"Jeune en dérogation (R. 4153-40)"),"attestation médicale, ","")&amp;IF($H50="","contrôle des connaissances, ","")&amp;IF($K50="","échéance du contrôle, ","")&amp;IF($L50="","connaissance des lieux, ","")&amp;IF($M50="","date de délivrance, ","")&amp;IF(AND($S50="Intérimaire",$N50=""),"date limite (fin de mission), ",""),LEN(IF($A50="","salarié, ",IF(COUNTIF(Salariés!$H$2:$H$151,$A50)&gt;1,"salarié en double, ",""))&amp;IF($B50="","famille, ","")&amp;IF($E50="","type de contrôle, ","")&amp;IF(AND($T50="Obligatoire",$O50="",$S50&lt;&gt;"Jeune en dérogation (R. 4153-40)"),"attestation médicale, ","")&amp;IF($H50="","contrôle des connaissances, ","")&amp;IF($K50="","échéance du contrôle, ","")&amp;IF($L50="","connaissance des lieux, ","")&amp;IF($M50="","date de délivrance, ","")&amp;IF(AND($S50="Intérimaire",$N50=""),"date limite (fin de mission), ",""))-2),IF(LEN(IF(AND($U50&lt;&gt;"",$M50&lt;&gt;"",$U50&gt;$M50),"attestation plus récente, ","")&amp;IF(AND($H50&lt;&gt;"",$M50&lt;&gt;"",$H50&gt;$M50),"contrôle plus récent, ","")&amp;IF(AND($L50&lt;&gt;"",$M50&lt;&gt;"",$L50&gt;$M50),"connaissance des lieux plus récente, ","")&amp;IF(AND($M50&lt;&gt;"",$M50&gt;TODAY()),"délivrance datée dans le futur, ",""))&gt;0,"À redélivrer : "&amp;LEFT(IF(AND($U50&lt;&gt;"",$M50&lt;&gt;"",$U50&gt;$M50),"attestation plus récente, ","")&amp;IF(AND($H50&lt;&gt;"",$M50&lt;&gt;"",$H50&gt;$M50),"contrôle plus récent, ","")&amp;IF(AND($L50&lt;&gt;"",$M50&lt;&gt;"",$L50&gt;$M50),"connaissance des lieux plus récente, ","")&amp;IF(AND($M50&lt;&gt;"",$M50&gt;TODAY()),"délivrance datée dans le futur, ",""),LEN(IF(AND($U50&lt;&gt;"",$M50&lt;&gt;"",$U50&gt;$M50),"attestation plus récente, ","")&amp;IF(AND($H50&lt;&gt;"",$M50&lt;&gt;"",$H50&gt;$M50),"contrôle plus récent, ","")&amp;IF(AND($L50&lt;&gt;"",$M50&lt;&gt;"",$L50&gt;$M50),"connaissance des lieux plus récente, ","")&amp;IF(AND($M50&lt;&gt;"",$M50&gt;TODAY()),"délivrance datée dans le futur, ",""))-2),IF($P50&lt;TODAY(),"Expirée",IF($P50-TODAY()&lt;=60,"À renouveler","Valide"))))))</f>
      </c>
      <c r="R50" s="8"/>
      <c r="S50" s="14">
        <f>IF($A50="","",IFERROR(INDEX(Salariés!$D$2:$D$151,MATCH($A50,Salariés!$H$2:$H$151,0))&amp;"",""))</f>
      </c>
      <c r="T50" s="14">
        <f>IF($B50="","",IFERROR(VLOOKUP($B50,'Référentiel'!$A$2:$B$10,2,FALSE),""))</f>
      </c>
      <c r="U50" s="14">
        <f>IF(OR($A50="",$T50&lt;&gt;"Obligatoire"),"",IFERROR(IF(INDEX(Salariés!$E$2:$E$151,MATCH($A50,Salariés!$H$2:$H$151,0))="","",INDEX(Salariés!$E$2:$E$151,MATCH($A50,Salariés!$H$2:$H$151,0))),""))</f>
      </c>
      <c r="V50" s="14">
        <f>IF(OR($Q50="Valide",$Q50="À renouveler"),$P50+ROW()/100000,"")</f>
      </c>
      <c r="W50" s="14">
        <f>IF(AND($A50&lt;&gt;"",$A50='Autorisation à imprimer'!$D$1,OR($Q50="Valide",$Q50="À renouveler")),ROW(),"")</f>
      </c>
    </row>
    <row r="51" spans="1:23" x14ac:dyDescent="0.25">
      <c r="A51" s="8"/>
      <c r="B51" s="8"/>
      <c r="C51" s="8"/>
      <c r="D51" s="8"/>
      <c r="E51" s="8"/>
      <c r="F51" s="8"/>
      <c r="G51" s="8"/>
      <c r="H51" s="12"/>
      <c r="I51" s="8"/>
      <c r="J51" s="12"/>
      <c r="K51" s="13">
        <f>IF(AND($H51&lt;&gt;"",AND($E51="CACES®",$F51&lt;&gt;"",$F51&lt;&gt;"Sans objet")),EDATE($H51,12*IFERROR(VLOOKUP($F51,'Référentiel'!$D$2:$G$9,4,FALSE),5))-1,IF($J51="","",$J51))</f>
      </c>
      <c r="L51" s="12"/>
      <c r="M51" s="12"/>
      <c r="N51" s="12"/>
      <c r="O51" s="13">
        <f>IF(OR($A51="",$T51&lt;&gt;"Obligatoire"),"",IFERROR(IF(INDEX(Salariés!$F$2:$F$151,MATCH($A51,Salariés!$H$2:$H$151,0))="","",INDEX(Salariés!$F$2:$F$151,MATCH($A51,Salariés!$H$2:$H$151,0))),""))</f>
      </c>
      <c r="P51" s="13">
        <f>IF(NOT(OR($A51&lt;&gt;"",$B51&lt;&gt;"")),"",IF(COUNT($O51,$K51,$N51)=0,"",MIN($O51,$K51,$N51)))</f>
      </c>
      <c r="Q51" s="14">
        <f>IF(NOT(OR($A51&lt;&gt;"",$B51&lt;&gt;"")),"",IF($S51="Jeune en dérogation (R. 4153-40)","À vérifier : régime des jeunes (R. 4153-40)",IF(LEN(IF($A51="","salarié, ",IF(COUNTIF(Salariés!$H$2:$H$151,$A51)&gt;1,"salarié en double, ",""))&amp;IF($B51="","famille, ","")&amp;IF($E51="","type de contrôle, ","")&amp;IF(AND($T51="Obligatoire",$O51="",$S51&lt;&gt;"Jeune en dérogation (R. 4153-40)"),"attestation médicale, ","")&amp;IF($H51="","contrôle des connaissances, ","")&amp;IF($K51="","échéance du contrôle, ","")&amp;IF($L51="","connaissance des lieux, ","")&amp;IF($M51="","date de délivrance, ","")&amp;IF(AND($S51="Intérimaire",$N51=""),"date limite (fin de mission), ",""))&gt;0,"Incomplète : "&amp;LEFT(IF($A51="","salarié, ",IF(COUNTIF(Salariés!$H$2:$H$151,$A51)&gt;1,"salarié en double, ",""))&amp;IF($B51="","famille, ","")&amp;IF($E51="","type de contrôle, ","")&amp;IF(AND($T51="Obligatoire",$O51="",$S51&lt;&gt;"Jeune en dérogation (R. 4153-40)"),"attestation médicale, ","")&amp;IF($H51="","contrôle des connaissances, ","")&amp;IF($K51="","échéance du contrôle, ","")&amp;IF($L51="","connaissance des lieux, ","")&amp;IF($M51="","date de délivrance, ","")&amp;IF(AND($S51="Intérimaire",$N51=""),"date limite (fin de mission), ",""),LEN(IF($A51="","salarié, ",IF(COUNTIF(Salariés!$H$2:$H$151,$A51)&gt;1,"salarié en double, ",""))&amp;IF($B51="","famille, ","")&amp;IF($E51="","type de contrôle, ","")&amp;IF(AND($T51="Obligatoire",$O51="",$S51&lt;&gt;"Jeune en dérogation (R. 4153-40)"),"attestation médicale, ","")&amp;IF($H51="","contrôle des connaissances, ","")&amp;IF($K51="","échéance du contrôle, ","")&amp;IF($L51="","connaissance des lieux, ","")&amp;IF($M51="","date de délivrance, ","")&amp;IF(AND($S51="Intérimaire",$N51=""),"date limite (fin de mission), ",""))-2),IF(LEN(IF(AND($U51&lt;&gt;"",$M51&lt;&gt;"",$U51&gt;$M51),"attestation plus récente, ","")&amp;IF(AND($H51&lt;&gt;"",$M51&lt;&gt;"",$H51&gt;$M51),"contrôle plus récent, ","")&amp;IF(AND($L51&lt;&gt;"",$M51&lt;&gt;"",$L51&gt;$M51),"connaissance des lieux plus récente, ","")&amp;IF(AND($M51&lt;&gt;"",$M51&gt;TODAY()),"délivrance datée dans le futur, ",""))&gt;0,"À redélivrer : "&amp;LEFT(IF(AND($U51&lt;&gt;"",$M51&lt;&gt;"",$U51&gt;$M51),"attestation plus récente, ","")&amp;IF(AND($H51&lt;&gt;"",$M51&lt;&gt;"",$H51&gt;$M51),"contrôle plus récent, ","")&amp;IF(AND($L51&lt;&gt;"",$M51&lt;&gt;"",$L51&gt;$M51),"connaissance des lieux plus récente, ","")&amp;IF(AND($M51&lt;&gt;"",$M51&gt;TODAY()),"délivrance datée dans le futur, ",""),LEN(IF(AND($U51&lt;&gt;"",$M51&lt;&gt;"",$U51&gt;$M51),"attestation plus récente, ","")&amp;IF(AND($H51&lt;&gt;"",$M51&lt;&gt;"",$H51&gt;$M51),"contrôle plus récent, ","")&amp;IF(AND($L51&lt;&gt;"",$M51&lt;&gt;"",$L51&gt;$M51),"connaissance des lieux plus récente, ","")&amp;IF(AND($M51&lt;&gt;"",$M51&gt;TODAY()),"délivrance datée dans le futur, ",""))-2),IF($P51&lt;TODAY(),"Expirée",IF($P51-TODAY()&lt;=60,"À renouveler","Valide"))))))</f>
      </c>
      <c r="R51" s="8"/>
      <c r="S51" s="14">
        <f>IF($A51="","",IFERROR(INDEX(Salariés!$D$2:$D$151,MATCH($A51,Salariés!$H$2:$H$151,0))&amp;"",""))</f>
      </c>
      <c r="T51" s="14">
        <f>IF($B51="","",IFERROR(VLOOKUP($B51,'Référentiel'!$A$2:$B$10,2,FALSE),""))</f>
      </c>
      <c r="U51" s="14">
        <f>IF(OR($A51="",$T51&lt;&gt;"Obligatoire"),"",IFERROR(IF(INDEX(Salariés!$E$2:$E$151,MATCH($A51,Salariés!$H$2:$H$151,0))="","",INDEX(Salariés!$E$2:$E$151,MATCH($A51,Salariés!$H$2:$H$151,0))),""))</f>
      </c>
      <c r="V51" s="14">
        <f>IF(OR($Q51="Valide",$Q51="À renouveler"),$P51+ROW()/100000,"")</f>
      </c>
      <c r="W51" s="14">
        <f>IF(AND($A51&lt;&gt;"",$A51='Autorisation à imprimer'!$D$1,OR($Q51="Valide",$Q51="À renouveler")),ROW(),"")</f>
      </c>
    </row>
    <row r="52" spans="1:23" x14ac:dyDescent="0.25">
      <c r="A52" s="8"/>
      <c r="B52" s="8"/>
      <c r="C52" s="8"/>
      <c r="D52" s="8"/>
      <c r="E52" s="8"/>
      <c r="F52" s="8"/>
      <c r="G52" s="8"/>
      <c r="H52" s="12"/>
      <c r="I52" s="8"/>
      <c r="J52" s="12"/>
      <c r="K52" s="13">
        <f>IF(AND($H52&lt;&gt;"",AND($E52="CACES®",$F52&lt;&gt;"",$F52&lt;&gt;"Sans objet")),EDATE($H52,12*IFERROR(VLOOKUP($F52,'Référentiel'!$D$2:$G$9,4,FALSE),5))-1,IF($J52="","",$J52))</f>
      </c>
      <c r="L52" s="12"/>
      <c r="M52" s="12"/>
      <c r="N52" s="12"/>
      <c r="O52" s="13">
        <f>IF(OR($A52="",$T52&lt;&gt;"Obligatoire"),"",IFERROR(IF(INDEX(Salariés!$F$2:$F$151,MATCH($A52,Salariés!$H$2:$H$151,0))="","",INDEX(Salariés!$F$2:$F$151,MATCH($A52,Salariés!$H$2:$H$151,0))),""))</f>
      </c>
      <c r="P52" s="13">
        <f>IF(NOT(OR($A52&lt;&gt;"",$B52&lt;&gt;"")),"",IF(COUNT($O52,$K52,$N52)=0,"",MIN($O52,$K52,$N52)))</f>
      </c>
      <c r="Q52" s="14">
        <f>IF(NOT(OR($A52&lt;&gt;"",$B52&lt;&gt;"")),"",IF($S52="Jeune en dérogation (R. 4153-40)","À vérifier : régime des jeunes (R. 4153-40)",IF(LEN(IF($A52="","salarié, ",IF(COUNTIF(Salariés!$H$2:$H$151,$A52)&gt;1,"salarié en double, ",""))&amp;IF($B52="","famille, ","")&amp;IF($E52="","type de contrôle, ","")&amp;IF(AND($T52="Obligatoire",$O52="",$S52&lt;&gt;"Jeune en dérogation (R. 4153-40)"),"attestation médicale, ","")&amp;IF($H52="","contrôle des connaissances, ","")&amp;IF($K52="","échéance du contrôle, ","")&amp;IF($L52="","connaissance des lieux, ","")&amp;IF($M52="","date de délivrance, ","")&amp;IF(AND($S52="Intérimaire",$N52=""),"date limite (fin de mission), ",""))&gt;0,"Incomplète : "&amp;LEFT(IF($A52="","salarié, ",IF(COUNTIF(Salariés!$H$2:$H$151,$A52)&gt;1,"salarié en double, ",""))&amp;IF($B52="","famille, ","")&amp;IF($E52="","type de contrôle, ","")&amp;IF(AND($T52="Obligatoire",$O52="",$S52&lt;&gt;"Jeune en dérogation (R. 4153-40)"),"attestation médicale, ","")&amp;IF($H52="","contrôle des connaissances, ","")&amp;IF($K52="","échéance du contrôle, ","")&amp;IF($L52="","connaissance des lieux, ","")&amp;IF($M52="","date de délivrance, ","")&amp;IF(AND($S52="Intérimaire",$N52=""),"date limite (fin de mission), ",""),LEN(IF($A52="","salarié, ",IF(COUNTIF(Salariés!$H$2:$H$151,$A52)&gt;1,"salarié en double, ",""))&amp;IF($B52="","famille, ","")&amp;IF($E52="","type de contrôle, ","")&amp;IF(AND($T52="Obligatoire",$O52="",$S52&lt;&gt;"Jeune en dérogation (R. 4153-40)"),"attestation médicale, ","")&amp;IF($H52="","contrôle des connaissances, ","")&amp;IF($K52="","échéance du contrôle, ","")&amp;IF($L52="","connaissance des lieux, ","")&amp;IF($M52="","date de délivrance, ","")&amp;IF(AND($S52="Intérimaire",$N52=""),"date limite (fin de mission), ",""))-2),IF(LEN(IF(AND($U52&lt;&gt;"",$M52&lt;&gt;"",$U52&gt;$M52),"attestation plus récente, ","")&amp;IF(AND($H52&lt;&gt;"",$M52&lt;&gt;"",$H52&gt;$M52),"contrôle plus récent, ","")&amp;IF(AND($L52&lt;&gt;"",$M52&lt;&gt;"",$L52&gt;$M52),"connaissance des lieux plus récente, ","")&amp;IF(AND($M52&lt;&gt;"",$M52&gt;TODAY()),"délivrance datée dans le futur, ",""))&gt;0,"À redélivrer : "&amp;LEFT(IF(AND($U52&lt;&gt;"",$M52&lt;&gt;"",$U52&gt;$M52),"attestation plus récente, ","")&amp;IF(AND($H52&lt;&gt;"",$M52&lt;&gt;"",$H52&gt;$M52),"contrôle plus récent, ","")&amp;IF(AND($L52&lt;&gt;"",$M52&lt;&gt;"",$L52&gt;$M52),"connaissance des lieux plus récente, ","")&amp;IF(AND($M52&lt;&gt;"",$M52&gt;TODAY()),"délivrance datée dans le futur, ",""),LEN(IF(AND($U52&lt;&gt;"",$M52&lt;&gt;"",$U52&gt;$M52),"attestation plus récente, ","")&amp;IF(AND($H52&lt;&gt;"",$M52&lt;&gt;"",$H52&gt;$M52),"contrôle plus récent, ","")&amp;IF(AND($L52&lt;&gt;"",$M52&lt;&gt;"",$L52&gt;$M52),"connaissance des lieux plus récente, ","")&amp;IF(AND($M52&lt;&gt;"",$M52&gt;TODAY()),"délivrance datée dans le futur, ",""))-2),IF($P52&lt;TODAY(),"Expirée",IF($P52-TODAY()&lt;=60,"À renouveler","Valide"))))))</f>
      </c>
      <c r="R52" s="8"/>
      <c r="S52" s="14">
        <f>IF($A52="","",IFERROR(INDEX(Salariés!$D$2:$D$151,MATCH($A52,Salariés!$H$2:$H$151,0))&amp;"",""))</f>
      </c>
      <c r="T52" s="14">
        <f>IF($B52="","",IFERROR(VLOOKUP($B52,'Référentiel'!$A$2:$B$10,2,FALSE),""))</f>
      </c>
      <c r="U52" s="14">
        <f>IF(OR($A52="",$T52&lt;&gt;"Obligatoire"),"",IFERROR(IF(INDEX(Salariés!$E$2:$E$151,MATCH($A52,Salariés!$H$2:$H$151,0))="","",INDEX(Salariés!$E$2:$E$151,MATCH($A52,Salariés!$H$2:$H$151,0))),""))</f>
      </c>
      <c r="V52" s="14">
        <f>IF(OR($Q52="Valide",$Q52="À renouveler"),$P52+ROW()/100000,"")</f>
      </c>
      <c r="W52" s="14">
        <f>IF(AND($A52&lt;&gt;"",$A52='Autorisation à imprimer'!$D$1,OR($Q52="Valide",$Q52="À renouveler")),ROW(),"")</f>
      </c>
    </row>
    <row r="53" spans="1:23" x14ac:dyDescent="0.25">
      <c r="A53" s="8"/>
      <c r="B53" s="8"/>
      <c r="C53" s="8"/>
      <c r="D53" s="8"/>
      <c r="E53" s="8"/>
      <c r="F53" s="8"/>
      <c r="G53" s="8"/>
      <c r="H53" s="12"/>
      <c r="I53" s="8"/>
      <c r="J53" s="12"/>
      <c r="K53" s="13">
        <f>IF(AND($H53&lt;&gt;"",AND($E53="CACES®",$F53&lt;&gt;"",$F53&lt;&gt;"Sans objet")),EDATE($H53,12*IFERROR(VLOOKUP($F53,'Référentiel'!$D$2:$G$9,4,FALSE),5))-1,IF($J53="","",$J53))</f>
      </c>
      <c r="L53" s="12"/>
      <c r="M53" s="12"/>
      <c r="N53" s="12"/>
      <c r="O53" s="13">
        <f>IF(OR($A53="",$T53&lt;&gt;"Obligatoire"),"",IFERROR(IF(INDEX(Salariés!$F$2:$F$151,MATCH($A53,Salariés!$H$2:$H$151,0))="","",INDEX(Salariés!$F$2:$F$151,MATCH($A53,Salariés!$H$2:$H$151,0))),""))</f>
      </c>
      <c r="P53" s="13">
        <f>IF(NOT(OR($A53&lt;&gt;"",$B53&lt;&gt;"")),"",IF(COUNT($O53,$K53,$N53)=0,"",MIN($O53,$K53,$N53)))</f>
      </c>
      <c r="Q53" s="14">
        <f>IF(NOT(OR($A53&lt;&gt;"",$B53&lt;&gt;"")),"",IF($S53="Jeune en dérogation (R. 4153-40)","À vérifier : régime des jeunes (R. 4153-40)",IF(LEN(IF($A53="","salarié, ",IF(COUNTIF(Salariés!$H$2:$H$151,$A53)&gt;1,"salarié en double, ",""))&amp;IF($B53="","famille, ","")&amp;IF($E53="","type de contrôle, ","")&amp;IF(AND($T53="Obligatoire",$O53="",$S53&lt;&gt;"Jeune en dérogation (R. 4153-40)"),"attestation médicale, ","")&amp;IF($H53="","contrôle des connaissances, ","")&amp;IF($K53="","échéance du contrôle, ","")&amp;IF($L53="","connaissance des lieux, ","")&amp;IF($M53="","date de délivrance, ","")&amp;IF(AND($S53="Intérimaire",$N53=""),"date limite (fin de mission), ",""))&gt;0,"Incomplète : "&amp;LEFT(IF($A53="","salarié, ",IF(COUNTIF(Salariés!$H$2:$H$151,$A53)&gt;1,"salarié en double, ",""))&amp;IF($B53="","famille, ","")&amp;IF($E53="","type de contrôle, ","")&amp;IF(AND($T53="Obligatoire",$O53="",$S53&lt;&gt;"Jeune en dérogation (R. 4153-40)"),"attestation médicale, ","")&amp;IF($H53="","contrôle des connaissances, ","")&amp;IF($K53="","échéance du contrôle, ","")&amp;IF($L53="","connaissance des lieux, ","")&amp;IF($M53="","date de délivrance, ","")&amp;IF(AND($S53="Intérimaire",$N53=""),"date limite (fin de mission), ",""),LEN(IF($A53="","salarié, ",IF(COUNTIF(Salariés!$H$2:$H$151,$A53)&gt;1,"salarié en double, ",""))&amp;IF($B53="","famille, ","")&amp;IF($E53="","type de contrôle, ","")&amp;IF(AND($T53="Obligatoire",$O53="",$S53&lt;&gt;"Jeune en dérogation (R. 4153-40)"),"attestation médicale, ","")&amp;IF($H53="","contrôle des connaissances, ","")&amp;IF($K53="","échéance du contrôle, ","")&amp;IF($L53="","connaissance des lieux, ","")&amp;IF($M53="","date de délivrance, ","")&amp;IF(AND($S53="Intérimaire",$N53=""),"date limite (fin de mission), ",""))-2),IF(LEN(IF(AND($U53&lt;&gt;"",$M53&lt;&gt;"",$U53&gt;$M53),"attestation plus récente, ","")&amp;IF(AND($H53&lt;&gt;"",$M53&lt;&gt;"",$H53&gt;$M53),"contrôle plus récent, ","")&amp;IF(AND($L53&lt;&gt;"",$M53&lt;&gt;"",$L53&gt;$M53),"connaissance des lieux plus récente, ","")&amp;IF(AND($M53&lt;&gt;"",$M53&gt;TODAY()),"délivrance datée dans le futur, ",""))&gt;0,"À redélivrer : "&amp;LEFT(IF(AND($U53&lt;&gt;"",$M53&lt;&gt;"",$U53&gt;$M53),"attestation plus récente, ","")&amp;IF(AND($H53&lt;&gt;"",$M53&lt;&gt;"",$H53&gt;$M53),"contrôle plus récent, ","")&amp;IF(AND($L53&lt;&gt;"",$M53&lt;&gt;"",$L53&gt;$M53),"connaissance des lieux plus récente, ","")&amp;IF(AND($M53&lt;&gt;"",$M53&gt;TODAY()),"délivrance datée dans le futur, ",""),LEN(IF(AND($U53&lt;&gt;"",$M53&lt;&gt;"",$U53&gt;$M53),"attestation plus récente, ","")&amp;IF(AND($H53&lt;&gt;"",$M53&lt;&gt;"",$H53&gt;$M53),"contrôle plus récent, ","")&amp;IF(AND($L53&lt;&gt;"",$M53&lt;&gt;"",$L53&gt;$M53),"connaissance des lieux plus récente, ","")&amp;IF(AND($M53&lt;&gt;"",$M53&gt;TODAY()),"délivrance datée dans le futur, ",""))-2),IF($P53&lt;TODAY(),"Expirée",IF($P53-TODAY()&lt;=60,"À renouveler","Valide"))))))</f>
      </c>
      <c r="R53" s="8"/>
      <c r="S53" s="14">
        <f>IF($A53="","",IFERROR(INDEX(Salariés!$D$2:$D$151,MATCH($A53,Salariés!$H$2:$H$151,0))&amp;"",""))</f>
      </c>
      <c r="T53" s="14">
        <f>IF($B53="","",IFERROR(VLOOKUP($B53,'Référentiel'!$A$2:$B$10,2,FALSE),""))</f>
      </c>
      <c r="U53" s="14">
        <f>IF(OR($A53="",$T53&lt;&gt;"Obligatoire"),"",IFERROR(IF(INDEX(Salariés!$E$2:$E$151,MATCH($A53,Salariés!$H$2:$H$151,0))="","",INDEX(Salariés!$E$2:$E$151,MATCH($A53,Salariés!$H$2:$H$151,0))),""))</f>
      </c>
      <c r="V53" s="14">
        <f>IF(OR($Q53="Valide",$Q53="À renouveler"),$P53+ROW()/100000,"")</f>
      </c>
      <c r="W53" s="14">
        <f>IF(AND($A53&lt;&gt;"",$A53='Autorisation à imprimer'!$D$1,OR($Q53="Valide",$Q53="À renouveler")),ROW(),"")</f>
      </c>
    </row>
    <row r="54" spans="1:23" x14ac:dyDescent="0.25">
      <c r="A54" s="8"/>
      <c r="B54" s="8"/>
      <c r="C54" s="8"/>
      <c r="D54" s="8"/>
      <c r="E54" s="8"/>
      <c r="F54" s="8"/>
      <c r="G54" s="8"/>
      <c r="H54" s="12"/>
      <c r="I54" s="8"/>
      <c r="J54" s="12"/>
      <c r="K54" s="13">
        <f>IF(AND($H54&lt;&gt;"",AND($E54="CACES®",$F54&lt;&gt;"",$F54&lt;&gt;"Sans objet")),EDATE($H54,12*IFERROR(VLOOKUP($F54,'Référentiel'!$D$2:$G$9,4,FALSE),5))-1,IF($J54="","",$J54))</f>
      </c>
      <c r="L54" s="12"/>
      <c r="M54" s="12"/>
      <c r="N54" s="12"/>
      <c r="O54" s="13">
        <f>IF(OR($A54="",$T54&lt;&gt;"Obligatoire"),"",IFERROR(IF(INDEX(Salariés!$F$2:$F$151,MATCH($A54,Salariés!$H$2:$H$151,0))="","",INDEX(Salariés!$F$2:$F$151,MATCH($A54,Salariés!$H$2:$H$151,0))),""))</f>
      </c>
      <c r="P54" s="13">
        <f>IF(NOT(OR($A54&lt;&gt;"",$B54&lt;&gt;"")),"",IF(COUNT($O54,$K54,$N54)=0,"",MIN($O54,$K54,$N54)))</f>
      </c>
      <c r="Q54" s="14">
        <f>IF(NOT(OR($A54&lt;&gt;"",$B54&lt;&gt;"")),"",IF($S54="Jeune en dérogation (R. 4153-40)","À vérifier : régime des jeunes (R. 4153-40)",IF(LEN(IF($A54="","salarié, ",IF(COUNTIF(Salariés!$H$2:$H$151,$A54)&gt;1,"salarié en double, ",""))&amp;IF($B54="","famille, ","")&amp;IF($E54="","type de contrôle, ","")&amp;IF(AND($T54="Obligatoire",$O54="",$S54&lt;&gt;"Jeune en dérogation (R. 4153-40)"),"attestation médicale, ","")&amp;IF($H54="","contrôle des connaissances, ","")&amp;IF($K54="","échéance du contrôle, ","")&amp;IF($L54="","connaissance des lieux, ","")&amp;IF($M54="","date de délivrance, ","")&amp;IF(AND($S54="Intérimaire",$N54=""),"date limite (fin de mission), ",""))&gt;0,"Incomplète : "&amp;LEFT(IF($A54="","salarié, ",IF(COUNTIF(Salariés!$H$2:$H$151,$A54)&gt;1,"salarié en double, ",""))&amp;IF($B54="","famille, ","")&amp;IF($E54="","type de contrôle, ","")&amp;IF(AND($T54="Obligatoire",$O54="",$S54&lt;&gt;"Jeune en dérogation (R. 4153-40)"),"attestation médicale, ","")&amp;IF($H54="","contrôle des connaissances, ","")&amp;IF($K54="","échéance du contrôle, ","")&amp;IF($L54="","connaissance des lieux, ","")&amp;IF($M54="","date de délivrance, ","")&amp;IF(AND($S54="Intérimaire",$N54=""),"date limite (fin de mission), ",""),LEN(IF($A54="","salarié, ",IF(COUNTIF(Salariés!$H$2:$H$151,$A54)&gt;1,"salarié en double, ",""))&amp;IF($B54="","famille, ","")&amp;IF($E54="","type de contrôle, ","")&amp;IF(AND($T54="Obligatoire",$O54="",$S54&lt;&gt;"Jeune en dérogation (R. 4153-40)"),"attestation médicale, ","")&amp;IF($H54="","contrôle des connaissances, ","")&amp;IF($K54="","échéance du contrôle, ","")&amp;IF($L54="","connaissance des lieux, ","")&amp;IF($M54="","date de délivrance, ","")&amp;IF(AND($S54="Intérimaire",$N54=""),"date limite (fin de mission), ",""))-2),IF(LEN(IF(AND($U54&lt;&gt;"",$M54&lt;&gt;"",$U54&gt;$M54),"attestation plus récente, ","")&amp;IF(AND($H54&lt;&gt;"",$M54&lt;&gt;"",$H54&gt;$M54),"contrôle plus récent, ","")&amp;IF(AND($L54&lt;&gt;"",$M54&lt;&gt;"",$L54&gt;$M54),"connaissance des lieux plus récente, ","")&amp;IF(AND($M54&lt;&gt;"",$M54&gt;TODAY()),"délivrance datée dans le futur, ",""))&gt;0,"À redélivrer : "&amp;LEFT(IF(AND($U54&lt;&gt;"",$M54&lt;&gt;"",$U54&gt;$M54),"attestation plus récente, ","")&amp;IF(AND($H54&lt;&gt;"",$M54&lt;&gt;"",$H54&gt;$M54),"contrôle plus récent, ","")&amp;IF(AND($L54&lt;&gt;"",$M54&lt;&gt;"",$L54&gt;$M54),"connaissance des lieux plus récente, ","")&amp;IF(AND($M54&lt;&gt;"",$M54&gt;TODAY()),"délivrance datée dans le futur, ",""),LEN(IF(AND($U54&lt;&gt;"",$M54&lt;&gt;"",$U54&gt;$M54),"attestation plus récente, ","")&amp;IF(AND($H54&lt;&gt;"",$M54&lt;&gt;"",$H54&gt;$M54),"contrôle plus récent, ","")&amp;IF(AND($L54&lt;&gt;"",$M54&lt;&gt;"",$L54&gt;$M54),"connaissance des lieux plus récente, ","")&amp;IF(AND($M54&lt;&gt;"",$M54&gt;TODAY()),"délivrance datée dans le futur, ",""))-2),IF($P54&lt;TODAY(),"Expirée",IF($P54-TODAY()&lt;=60,"À renouveler","Valide"))))))</f>
      </c>
      <c r="R54" s="8"/>
      <c r="S54" s="14">
        <f>IF($A54="","",IFERROR(INDEX(Salariés!$D$2:$D$151,MATCH($A54,Salariés!$H$2:$H$151,0))&amp;"",""))</f>
      </c>
      <c r="T54" s="14">
        <f>IF($B54="","",IFERROR(VLOOKUP($B54,'Référentiel'!$A$2:$B$10,2,FALSE),""))</f>
      </c>
      <c r="U54" s="14">
        <f>IF(OR($A54="",$T54&lt;&gt;"Obligatoire"),"",IFERROR(IF(INDEX(Salariés!$E$2:$E$151,MATCH($A54,Salariés!$H$2:$H$151,0))="","",INDEX(Salariés!$E$2:$E$151,MATCH($A54,Salariés!$H$2:$H$151,0))),""))</f>
      </c>
      <c r="V54" s="14">
        <f>IF(OR($Q54="Valide",$Q54="À renouveler"),$P54+ROW()/100000,"")</f>
      </c>
      <c r="W54" s="14">
        <f>IF(AND($A54&lt;&gt;"",$A54='Autorisation à imprimer'!$D$1,OR($Q54="Valide",$Q54="À renouveler")),ROW(),"")</f>
      </c>
    </row>
    <row r="55" spans="1:23" x14ac:dyDescent="0.25">
      <c r="A55" s="8"/>
      <c r="B55" s="8"/>
      <c r="C55" s="8"/>
      <c r="D55" s="8"/>
      <c r="E55" s="8"/>
      <c r="F55" s="8"/>
      <c r="G55" s="8"/>
      <c r="H55" s="12"/>
      <c r="I55" s="8"/>
      <c r="J55" s="12"/>
      <c r="K55" s="13">
        <f>IF(AND($H55&lt;&gt;"",AND($E55="CACES®",$F55&lt;&gt;"",$F55&lt;&gt;"Sans objet")),EDATE($H55,12*IFERROR(VLOOKUP($F55,'Référentiel'!$D$2:$G$9,4,FALSE),5))-1,IF($J55="","",$J55))</f>
      </c>
      <c r="L55" s="12"/>
      <c r="M55" s="12"/>
      <c r="N55" s="12"/>
      <c r="O55" s="13">
        <f>IF(OR($A55="",$T55&lt;&gt;"Obligatoire"),"",IFERROR(IF(INDEX(Salariés!$F$2:$F$151,MATCH($A55,Salariés!$H$2:$H$151,0))="","",INDEX(Salariés!$F$2:$F$151,MATCH($A55,Salariés!$H$2:$H$151,0))),""))</f>
      </c>
      <c r="P55" s="13">
        <f>IF(NOT(OR($A55&lt;&gt;"",$B55&lt;&gt;"")),"",IF(COUNT($O55,$K55,$N55)=0,"",MIN($O55,$K55,$N55)))</f>
      </c>
      <c r="Q55" s="14">
        <f>IF(NOT(OR($A55&lt;&gt;"",$B55&lt;&gt;"")),"",IF($S55="Jeune en dérogation (R. 4153-40)","À vérifier : régime des jeunes (R. 4153-40)",IF(LEN(IF($A55="","salarié, ",IF(COUNTIF(Salariés!$H$2:$H$151,$A55)&gt;1,"salarié en double, ",""))&amp;IF($B55="","famille, ","")&amp;IF($E55="","type de contrôle, ","")&amp;IF(AND($T55="Obligatoire",$O55="",$S55&lt;&gt;"Jeune en dérogation (R. 4153-40)"),"attestation médicale, ","")&amp;IF($H55="","contrôle des connaissances, ","")&amp;IF($K55="","échéance du contrôle, ","")&amp;IF($L55="","connaissance des lieux, ","")&amp;IF($M55="","date de délivrance, ","")&amp;IF(AND($S55="Intérimaire",$N55=""),"date limite (fin de mission), ",""))&gt;0,"Incomplète : "&amp;LEFT(IF($A55="","salarié, ",IF(COUNTIF(Salariés!$H$2:$H$151,$A55)&gt;1,"salarié en double, ",""))&amp;IF($B55="","famille, ","")&amp;IF($E55="","type de contrôle, ","")&amp;IF(AND($T55="Obligatoire",$O55="",$S55&lt;&gt;"Jeune en dérogation (R. 4153-40)"),"attestation médicale, ","")&amp;IF($H55="","contrôle des connaissances, ","")&amp;IF($K55="","échéance du contrôle, ","")&amp;IF($L55="","connaissance des lieux, ","")&amp;IF($M55="","date de délivrance, ","")&amp;IF(AND($S55="Intérimaire",$N55=""),"date limite (fin de mission), ",""),LEN(IF($A55="","salarié, ",IF(COUNTIF(Salariés!$H$2:$H$151,$A55)&gt;1,"salarié en double, ",""))&amp;IF($B55="","famille, ","")&amp;IF($E55="","type de contrôle, ","")&amp;IF(AND($T55="Obligatoire",$O55="",$S55&lt;&gt;"Jeune en dérogation (R. 4153-40)"),"attestation médicale, ","")&amp;IF($H55="","contrôle des connaissances, ","")&amp;IF($K55="","échéance du contrôle, ","")&amp;IF($L55="","connaissance des lieux, ","")&amp;IF($M55="","date de délivrance, ","")&amp;IF(AND($S55="Intérimaire",$N55=""),"date limite (fin de mission), ",""))-2),IF(LEN(IF(AND($U55&lt;&gt;"",$M55&lt;&gt;"",$U55&gt;$M55),"attestation plus récente, ","")&amp;IF(AND($H55&lt;&gt;"",$M55&lt;&gt;"",$H55&gt;$M55),"contrôle plus récent, ","")&amp;IF(AND($L55&lt;&gt;"",$M55&lt;&gt;"",$L55&gt;$M55),"connaissance des lieux plus récente, ","")&amp;IF(AND($M55&lt;&gt;"",$M55&gt;TODAY()),"délivrance datée dans le futur, ",""))&gt;0,"À redélivrer : "&amp;LEFT(IF(AND($U55&lt;&gt;"",$M55&lt;&gt;"",$U55&gt;$M55),"attestation plus récente, ","")&amp;IF(AND($H55&lt;&gt;"",$M55&lt;&gt;"",$H55&gt;$M55),"contrôle plus récent, ","")&amp;IF(AND($L55&lt;&gt;"",$M55&lt;&gt;"",$L55&gt;$M55),"connaissance des lieux plus récente, ","")&amp;IF(AND($M55&lt;&gt;"",$M55&gt;TODAY()),"délivrance datée dans le futur, ",""),LEN(IF(AND($U55&lt;&gt;"",$M55&lt;&gt;"",$U55&gt;$M55),"attestation plus récente, ","")&amp;IF(AND($H55&lt;&gt;"",$M55&lt;&gt;"",$H55&gt;$M55),"contrôle plus récent, ","")&amp;IF(AND($L55&lt;&gt;"",$M55&lt;&gt;"",$L55&gt;$M55),"connaissance des lieux plus récente, ","")&amp;IF(AND($M55&lt;&gt;"",$M55&gt;TODAY()),"délivrance datée dans le futur, ",""))-2),IF($P55&lt;TODAY(),"Expirée",IF($P55-TODAY()&lt;=60,"À renouveler","Valide"))))))</f>
      </c>
      <c r="R55" s="8"/>
      <c r="S55" s="14">
        <f>IF($A55="","",IFERROR(INDEX(Salariés!$D$2:$D$151,MATCH($A55,Salariés!$H$2:$H$151,0))&amp;"",""))</f>
      </c>
      <c r="T55" s="14">
        <f>IF($B55="","",IFERROR(VLOOKUP($B55,'Référentiel'!$A$2:$B$10,2,FALSE),""))</f>
      </c>
      <c r="U55" s="14">
        <f>IF(OR($A55="",$T55&lt;&gt;"Obligatoire"),"",IFERROR(IF(INDEX(Salariés!$E$2:$E$151,MATCH($A55,Salariés!$H$2:$H$151,0))="","",INDEX(Salariés!$E$2:$E$151,MATCH($A55,Salariés!$H$2:$H$151,0))),""))</f>
      </c>
      <c r="V55" s="14">
        <f>IF(OR($Q55="Valide",$Q55="À renouveler"),$P55+ROW()/100000,"")</f>
      </c>
      <c r="W55" s="14">
        <f>IF(AND($A55&lt;&gt;"",$A55='Autorisation à imprimer'!$D$1,OR($Q55="Valide",$Q55="À renouveler")),ROW(),"")</f>
      </c>
    </row>
    <row r="56" spans="1:23" x14ac:dyDescent="0.25">
      <c r="A56" s="8"/>
      <c r="B56" s="8"/>
      <c r="C56" s="8"/>
      <c r="D56" s="8"/>
      <c r="E56" s="8"/>
      <c r="F56" s="8"/>
      <c r="G56" s="8"/>
      <c r="H56" s="12"/>
      <c r="I56" s="8"/>
      <c r="J56" s="12"/>
      <c r="K56" s="13">
        <f>IF(AND($H56&lt;&gt;"",AND($E56="CACES®",$F56&lt;&gt;"",$F56&lt;&gt;"Sans objet")),EDATE($H56,12*IFERROR(VLOOKUP($F56,'Référentiel'!$D$2:$G$9,4,FALSE),5))-1,IF($J56="","",$J56))</f>
      </c>
      <c r="L56" s="12"/>
      <c r="M56" s="12"/>
      <c r="N56" s="12"/>
      <c r="O56" s="13">
        <f>IF(OR($A56="",$T56&lt;&gt;"Obligatoire"),"",IFERROR(IF(INDEX(Salariés!$F$2:$F$151,MATCH($A56,Salariés!$H$2:$H$151,0))="","",INDEX(Salariés!$F$2:$F$151,MATCH($A56,Salariés!$H$2:$H$151,0))),""))</f>
      </c>
      <c r="P56" s="13">
        <f>IF(NOT(OR($A56&lt;&gt;"",$B56&lt;&gt;"")),"",IF(COUNT($O56,$K56,$N56)=0,"",MIN($O56,$K56,$N56)))</f>
      </c>
      <c r="Q56" s="14">
        <f>IF(NOT(OR($A56&lt;&gt;"",$B56&lt;&gt;"")),"",IF($S56="Jeune en dérogation (R. 4153-40)","À vérifier : régime des jeunes (R. 4153-40)",IF(LEN(IF($A56="","salarié, ",IF(COUNTIF(Salariés!$H$2:$H$151,$A56)&gt;1,"salarié en double, ",""))&amp;IF($B56="","famille, ","")&amp;IF($E56="","type de contrôle, ","")&amp;IF(AND($T56="Obligatoire",$O56="",$S56&lt;&gt;"Jeune en dérogation (R. 4153-40)"),"attestation médicale, ","")&amp;IF($H56="","contrôle des connaissances, ","")&amp;IF($K56="","échéance du contrôle, ","")&amp;IF($L56="","connaissance des lieux, ","")&amp;IF($M56="","date de délivrance, ","")&amp;IF(AND($S56="Intérimaire",$N56=""),"date limite (fin de mission), ",""))&gt;0,"Incomplète : "&amp;LEFT(IF($A56="","salarié, ",IF(COUNTIF(Salariés!$H$2:$H$151,$A56)&gt;1,"salarié en double, ",""))&amp;IF($B56="","famille, ","")&amp;IF($E56="","type de contrôle, ","")&amp;IF(AND($T56="Obligatoire",$O56="",$S56&lt;&gt;"Jeune en dérogation (R. 4153-40)"),"attestation médicale, ","")&amp;IF($H56="","contrôle des connaissances, ","")&amp;IF($K56="","échéance du contrôle, ","")&amp;IF($L56="","connaissance des lieux, ","")&amp;IF($M56="","date de délivrance, ","")&amp;IF(AND($S56="Intérimaire",$N56=""),"date limite (fin de mission), ",""),LEN(IF($A56="","salarié, ",IF(COUNTIF(Salariés!$H$2:$H$151,$A56)&gt;1,"salarié en double, ",""))&amp;IF($B56="","famille, ","")&amp;IF($E56="","type de contrôle, ","")&amp;IF(AND($T56="Obligatoire",$O56="",$S56&lt;&gt;"Jeune en dérogation (R. 4153-40)"),"attestation médicale, ","")&amp;IF($H56="","contrôle des connaissances, ","")&amp;IF($K56="","échéance du contrôle, ","")&amp;IF($L56="","connaissance des lieux, ","")&amp;IF($M56="","date de délivrance, ","")&amp;IF(AND($S56="Intérimaire",$N56=""),"date limite (fin de mission), ",""))-2),IF(LEN(IF(AND($U56&lt;&gt;"",$M56&lt;&gt;"",$U56&gt;$M56),"attestation plus récente, ","")&amp;IF(AND($H56&lt;&gt;"",$M56&lt;&gt;"",$H56&gt;$M56),"contrôle plus récent, ","")&amp;IF(AND($L56&lt;&gt;"",$M56&lt;&gt;"",$L56&gt;$M56),"connaissance des lieux plus récente, ","")&amp;IF(AND($M56&lt;&gt;"",$M56&gt;TODAY()),"délivrance datée dans le futur, ",""))&gt;0,"À redélivrer : "&amp;LEFT(IF(AND($U56&lt;&gt;"",$M56&lt;&gt;"",$U56&gt;$M56),"attestation plus récente, ","")&amp;IF(AND($H56&lt;&gt;"",$M56&lt;&gt;"",$H56&gt;$M56),"contrôle plus récent, ","")&amp;IF(AND($L56&lt;&gt;"",$M56&lt;&gt;"",$L56&gt;$M56),"connaissance des lieux plus récente, ","")&amp;IF(AND($M56&lt;&gt;"",$M56&gt;TODAY()),"délivrance datée dans le futur, ",""),LEN(IF(AND($U56&lt;&gt;"",$M56&lt;&gt;"",$U56&gt;$M56),"attestation plus récente, ","")&amp;IF(AND($H56&lt;&gt;"",$M56&lt;&gt;"",$H56&gt;$M56),"contrôle plus récent, ","")&amp;IF(AND($L56&lt;&gt;"",$M56&lt;&gt;"",$L56&gt;$M56),"connaissance des lieux plus récente, ","")&amp;IF(AND($M56&lt;&gt;"",$M56&gt;TODAY()),"délivrance datée dans le futur, ",""))-2),IF($P56&lt;TODAY(),"Expirée",IF($P56-TODAY()&lt;=60,"À renouveler","Valide"))))))</f>
      </c>
      <c r="R56" s="8"/>
      <c r="S56" s="14">
        <f>IF($A56="","",IFERROR(INDEX(Salariés!$D$2:$D$151,MATCH($A56,Salariés!$H$2:$H$151,0))&amp;"",""))</f>
      </c>
      <c r="T56" s="14">
        <f>IF($B56="","",IFERROR(VLOOKUP($B56,'Référentiel'!$A$2:$B$10,2,FALSE),""))</f>
      </c>
      <c r="U56" s="14">
        <f>IF(OR($A56="",$T56&lt;&gt;"Obligatoire"),"",IFERROR(IF(INDEX(Salariés!$E$2:$E$151,MATCH($A56,Salariés!$H$2:$H$151,0))="","",INDEX(Salariés!$E$2:$E$151,MATCH($A56,Salariés!$H$2:$H$151,0))),""))</f>
      </c>
      <c r="V56" s="14">
        <f>IF(OR($Q56="Valide",$Q56="À renouveler"),$P56+ROW()/100000,"")</f>
      </c>
      <c r="W56" s="14">
        <f>IF(AND($A56&lt;&gt;"",$A56='Autorisation à imprimer'!$D$1,OR($Q56="Valide",$Q56="À renouveler")),ROW(),"")</f>
      </c>
    </row>
    <row r="57" spans="1:23" x14ac:dyDescent="0.25">
      <c r="A57" s="8"/>
      <c r="B57" s="8"/>
      <c r="C57" s="8"/>
      <c r="D57" s="8"/>
      <c r="E57" s="8"/>
      <c r="F57" s="8"/>
      <c r="G57" s="8"/>
      <c r="H57" s="12"/>
      <c r="I57" s="8"/>
      <c r="J57" s="12"/>
      <c r="K57" s="13">
        <f>IF(AND($H57&lt;&gt;"",AND($E57="CACES®",$F57&lt;&gt;"",$F57&lt;&gt;"Sans objet")),EDATE($H57,12*IFERROR(VLOOKUP($F57,'Référentiel'!$D$2:$G$9,4,FALSE),5))-1,IF($J57="","",$J57))</f>
      </c>
      <c r="L57" s="12"/>
      <c r="M57" s="12"/>
      <c r="N57" s="12"/>
      <c r="O57" s="13">
        <f>IF(OR($A57="",$T57&lt;&gt;"Obligatoire"),"",IFERROR(IF(INDEX(Salariés!$F$2:$F$151,MATCH($A57,Salariés!$H$2:$H$151,0))="","",INDEX(Salariés!$F$2:$F$151,MATCH($A57,Salariés!$H$2:$H$151,0))),""))</f>
      </c>
      <c r="P57" s="13">
        <f>IF(NOT(OR($A57&lt;&gt;"",$B57&lt;&gt;"")),"",IF(COUNT($O57,$K57,$N57)=0,"",MIN($O57,$K57,$N57)))</f>
      </c>
      <c r="Q57" s="14">
        <f>IF(NOT(OR($A57&lt;&gt;"",$B57&lt;&gt;"")),"",IF($S57="Jeune en dérogation (R. 4153-40)","À vérifier : régime des jeunes (R. 4153-40)",IF(LEN(IF($A57="","salarié, ",IF(COUNTIF(Salariés!$H$2:$H$151,$A57)&gt;1,"salarié en double, ",""))&amp;IF($B57="","famille, ","")&amp;IF($E57="","type de contrôle, ","")&amp;IF(AND($T57="Obligatoire",$O57="",$S57&lt;&gt;"Jeune en dérogation (R. 4153-40)"),"attestation médicale, ","")&amp;IF($H57="","contrôle des connaissances, ","")&amp;IF($K57="","échéance du contrôle, ","")&amp;IF($L57="","connaissance des lieux, ","")&amp;IF($M57="","date de délivrance, ","")&amp;IF(AND($S57="Intérimaire",$N57=""),"date limite (fin de mission), ",""))&gt;0,"Incomplète : "&amp;LEFT(IF($A57="","salarié, ",IF(COUNTIF(Salariés!$H$2:$H$151,$A57)&gt;1,"salarié en double, ",""))&amp;IF($B57="","famille, ","")&amp;IF($E57="","type de contrôle, ","")&amp;IF(AND($T57="Obligatoire",$O57="",$S57&lt;&gt;"Jeune en dérogation (R. 4153-40)"),"attestation médicale, ","")&amp;IF($H57="","contrôle des connaissances, ","")&amp;IF($K57="","échéance du contrôle, ","")&amp;IF($L57="","connaissance des lieux, ","")&amp;IF($M57="","date de délivrance, ","")&amp;IF(AND($S57="Intérimaire",$N57=""),"date limite (fin de mission), ",""),LEN(IF($A57="","salarié, ",IF(COUNTIF(Salariés!$H$2:$H$151,$A57)&gt;1,"salarié en double, ",""))&amp;IF($B57="","famille, ","")&amp;IF($E57="","type de contrôle, ","")&amp;IF(AND($T57="Obligatoire",$O57="",$S57&lt;&gt;"Jeune en dérogation (R. 4153-40)"),"attestation médicale, ","")&amp;IF($H57="","contrôle des connaissances, ","")&amp;IF($K57="","échéance du contrôle, ","")&amp;IF($L57="","connaissance des lieux, ","")&amp;IF($M57="","date de délivrance, ","")&amp;IF(AND($S57="Intérimaire",$N57=""),"date limite (fin de mission), ",""))-2),IF(LEN(IF(AND($U57&lt;&gt;"",$M57&lt;&gt;"",$U57&gt;$M57),"attestation plus récente, ","")&amp;IF(AND($H57&lt;&gt;"",$M57&lt;&gt;"",$H57&gt;$M57),"contrôle plus récent, ","")&amp;IF(AND($L57&lt;&gt;"",$M57&lt;&gt;"",$L57&gt;$M57),"connaissance des lieux plus récente, ","")&amp;IF(AND($M57&lt;&gt;"",$M57&gt;TODAY()),"délivrance datée dans le futur, ",""))&gt;0,"À redélivrer : "&amp;LEFT(IF(AND($U57&lt;&gt;"",$M57&lt;&gt;"",$U57&gt;$M57),"attestation plus récente, ","")&amp;IF(AND($H57&lt;&gt;"",$M57&lt;&gt;"",$H57&gt;$M57),"contrôle plus récent, ","")&amp;IF(AND($L57&lt;&gt;"",$M57&lt;&gt;"",$L57&gt;$M57),"connaissance des lieux plus récente, ","")&amp;IF(AND($M57&lt;&gt;"",$M57&gt;TODAY()),"délivrance datée dans le futur, ",""),LEN(IF(AND($U57&lt;&gt;"",$M57&lt;&gt;"",$U57&gt;$M57),"attestation plus récente, ","")&amp;IF(AND($H57&lt;&gt;"",$M57&lt;&gt;"",$H57&gt;$M57),"contrôle plus récent, ","")&amp;IF(AND($L57&lt;&gt;"",$M57&lt;&gt;"",$L57&gt;$M57),"connaissance des lieux plus récente, ","")&amp;IF(AND($M57&lt;&gt;"",$M57&gt;TODAY()),"délivrance datée dans le futur, ",""))-2),IF($P57&lt;TODAY(),"Expirée",IF($P57-TODAY()&lt;=60,"À renouveler","Valide"))))))</f>
      </c>
      <c r="R57" s="8"/>
      <c r="S57" s="14">
        <f>IF($A57="","",IFERROR(INDEX(Salariés!$D$2:$D$151,MATCH($A57,Salariés!$H$2:$H$151,0))&amp;"",""))</f>
      </c>
      <c r="T57" s="14">
        <f>IF($B57="","",IFERROR(VLOOKUP($B57,'Référentiel'!$A$2:$B$10,2,FALSE),""))</f>
      </c>
      <c r="U57" s="14">
        <f>IF(OR($A57="",$T57&lt;&gt;"Obligatoire"),"",IFERROR(IF(INDEX(Salariés!$E$2:$E$151,MATCH($A57,Salariés!$H$2:$H$151,0))="","",INDEX(Salariés!$E$2:$E$151,MATCH($A57,Salariés!$H$2:$H$151,0))),""))</f>
      </c>
      <c r="V57" s="14">
        <f>IF(OR($Q57="Valide",$Q57="À renouveler"),$P57+ROW()/100000,"")</f>
      </c>
      <c r="W57" s="14">
        <f>IF(AND($A57&lt;&gt;"",$A57='Autorisation à imprimer'!$D$1,OR($Q57="Valide",$Q57="À renouveler")),ROW(),"")</f>
      </c>
    </row>
    <row r="58" spans="1:23" x14ac:dyDescent="0.25">
      <c r="A58" s="8"/>
      <c r="B58" s="8"/>
      <c r="C58" s="8"/>
      <c r="D58" s="8"/>
      <c r="E58" s="8"/>
      <c r="F58" s="8"/>
      <c r="G58" s="8"/>
      <c r="H58" s="12"/>
      <c r="I58" s="8"/>
      <c r="J58" s="12"/>
      <c r="K58" s="13">
        <f>IF(AND($H58&lt;&gt;"",AND($E58="CACES®",$F58&lt;&gt;"",$F58&lt;&gt;"Sans objet")),EDATE($H58,12*IFERROR(VLOOKUP($F58,'Référentiel'!$D$2:$G$9,4,FALSE),5))-1,IF($J58="","",$J58))</f>
      </c>
      <c r="L58" s="12"/>
      <c r="M58" s="12"/>
      <c r="N58" s="12"/>
      <c r="O58" s="13">
        <f>IF(OR($A58="",$T58&lt;&gt;"Obligatoire"),"",IFERROR(IF(INDEX(Salariés!$F$2:$F$151,MATCH($A58,Salariés!$H$2:$H$151,0))="","",INDEX(Salariés!$F$2:$F$151,MATCH($A58,Salariés!$H$2:$H$151,0))),""))</f>
      </c>
      <c r="P58" s="13">
        <f>IF(NOT(OR($A58&lt;&gt;"",$B58&lt;&gt;"")),"",IF(COUNT($O58,$K58,$N58)=0,"",MIN($O58,$K58,$N58)))</f>
      </c>
      <c r="Q58" s="14">
        <f>IF(NOT(OR($A58&lt;&gt;"",$B58&lt;&gt;"")),"",IF($S58="Jeune en dérogation (R. 4153-40)","À vérifier : régime des jeunes (R. 4153-40)",IF(LEN(IF($A58="","salarié, ",IF(COUNTIF(Salariés!$H$2:$H$151,$A58)&gt;1,"salarié en double, ",""))&amp;IF($B58="","famille, ","")&amp;IF($E58="","type de contrôle, ","")&amp;IF(AND($T58="Obligatoire",$O58="",$S58&lt;&gt;"Jeune en dérogation (R. 4153-40)"),"attestation médicale, ","")&amp;IF($H58="","contrôle des connaissances, ","")&amp;IF($K58="","échéance du contrôle, ","")&amp;IF($L58="","connaissance des lieux, ","")&amp;IF($M58="","date de délivrance, ","")&amp;IF(AND($S58="Intérimaire",$N58=""),"date limite (fin de mission), ",""))&gt;0,"Incomplète : "&amp;LEFT(IF($A58="","salarié, ",IF(COUNTIF(Salariés!$H$2:$H$151,$A58)&gt;1,"salarié en double, ",""))&amp;IF($B58="","famille, ","")&amp;IF($E58="","type de contrôle, ","")&amp;IF(AND($T58="Obligatoire",$O58="",$S58&lt;&gt;"Jeune en dérogation (R. 4153-40)"),"attestation médicale, ","")&amp;IF($H58="","contrôle des connaissances, ","")&amp;IF($K58="","échéance du contrôle, ","")&amp;IF($L58="","connaissance des lieux, ","")&amp;IF($M58="","date de délivrance, ","")&amp;IF(AND($S58="Intérimaire",$N58=""),"date limite (fin de mission), ",""),LEN(IF($A58="","salarié, ",IF(COUNTIF(Salariés!$H$2:$H$151,$A58)&gt;1,"salarié en double, ",""))&amp;IF($B58="","famille, ","")&amp;IF($E58="","type de contrôle, ","")&amp;IF(AND($T58="Obligatoire",$O58="",$S58&lt;&gt;"Jeune en dérogation (R. 4153-40)"),"attestation médicale, ","")&amp;IF($H58="","contrôle des connaissances, ","")&amp;IF($K58="","échéance du contrôle, ","")&amp;IF($L58="","connaissance des lieux, ","")&amp;IF($M58="","date de délivrance, ","")&amp;IF(AND($S58="Intérimaire",$N58=""),"date limite (fin de mission), ",""))-2),IF(LEN(IF(AND($U58&lt;&gt;"",$M58&lt;&gt;"",$U58&gt;$M58),"attestation plus récente, ","")&amp;IF(AND($H58&lt;&gt;"",$M58&lt;&gt;"",$H58&gt;$M58),"contrôle plus récent, ","")&amp;IF(AND($L58&lt;&gt;"",$M58&lt;&gt;"",$L58&gt;$M58),"connaissance des lieux plus récente, ","")&amp;IF(AND($M58&lt;&gt;"",$M58&gt;TODAY()),"délivrance datée dans le futur, ",""))&gt;0,"À redélivrer : "&amp;LEFT(IF(AND($U58&lt;&gt;"",$M58&lt;&gt;"",$U58&gt;$M58),"attestation plus récente, ","")&amp;IF(AND($H58&lt;&gt;"",$M58&lt;&gt;"",$H58&gt;$M58),"contrôle plus récent, ","")&amp;IF(AND($L58&lt;&gt;"",$M58&lt;&gt;"",$L58&gt;$M58),"connaissance des lieux plus récente, ","")&amp;IF(AND($M58&lt;&gt;"",$M58&gt;TODAY()),"délivrance datée dans le futur, ",""),LEN(IF(AND($U58&lt;&gt;"",$M58&lt;&gt;"",$U58&gt;$M58),"attestation plus récente, ","")&amp;IF(AND($H58&lt;&gt;"",$M58&lt;&gt;"",$H58&gt;$M58),"contrôle plus récent, ","")&amp;IF(AND($L58&lt;&gt;"",$M58&lt;&gt;"",$L58&gt;$M58),"connaissance des lieux plus récente, ","")&amp;IF(AND($M58&lt;&gt;"",$M58&gt;TODAY()),"délivrance datée dans le futur, ",""))-2),IF($P58&lt;TODAY(),"Expirée",IF($P58-TODAY()&lt;=60,"À renouveler","Valide"))))))</f>
      </c>
      <c r="R58" s="8"/>
      <c r="S58" s="14">
        <f>IF($A58="","",IFERROR(INDEX(Salariés!$D$2:$D$151,MATCH($A58,Salariés!$H$2:$H$151,0))&amp;"",""))</f>
      </c>
      <c r="T58" s="14">
        <f>IF($B58="","",IFERROR(VLOOKUP($B58,'Référentiel'!$A$2:$B$10,2,FALSE),""))</f>
      </c>
      <c r="U58" s="14">
        <f>IF(OR($A58="",$T58&lt;&gt;"Obligatoire"),"",IFERROR(IF(INDEX(Salariés!$E$2:$E$151,MATCH($A58,Salariés!$H$2:$H$151,0))="","",INDEX(Salariés!$E$2:$E$151,MATCH($A58,Salariés!$H$2:$H$151,0))),""))</f>
      </c>
      <c r="V58" s="14">
        <f>IF(OR($Q58="Valide",$Q58="À renouveler"),$P58+ROW()/100000,"")</f>
      </c>
      <c r="W58" s="14">
        <f>IF(AND($A58&lt;&gt;"",$A58='Autorisation à imprimer'!$D$1,OR($Q58="Valide",$Q58="À renouveler")),ROW(),"")</f>
      </c>
    </row>
    <row r="59" spans="1:23" x14ac:dyDescent="0.25">
      <c r="A59" s="8"/>
      <c r="B59" s="8"/>
      <c r="C59" s="8"/>
      <c r="D59" s="8"/>
      <c r="E59" s="8"/>
      <c r="F59" s="8"/>
      <c r="G59" s="8"/>
      <c r="H59" s="12"/>
      <c r="I59" s="8"/>
      <c r="J59" s="12"/>
      <c r="K59" s="13">
        <f>IF(AND($H59&lt;&gt;"",AND($E59="CACES®",$F59&lt;&gt;"",$F59&lt;&gt;"Sans objet")),EDATE($H59,12*IFERROR(VLOOKUP($F59,'Référentiel'!$D$2:$G$9,4,FALSE),5))-1,IF($J59="","",$J59))</f>
      </c>
      <c r="L59" s="12"/>
      <c r="M59" s="12"/>
      <c r="N59" s="12"/>
      <c r="O59" s="13">
        <f>IF(OR($A59="",$T59&lt;&gt;"Obligatoire"),"",IFERROR(IF(INDEX(Salariés!$F$2:$F$151,MATCH($A59,Salariés!$H$2:$H$151,0))="","",INDEX(Salariés!$F$2:$F$151,MATCH($A59,Salariés!$H$2:$H$151,0))),""))</f>
      </c>
      <c r="P59" s="13">
        <f>IF(NOT(OR($A59&lt;&gt;"",$B59&lt;&gt;"")),"",IF(COUNT($O59,$K59,$N59)=0,"",MIN($O59,$K59,$N59)))</f>
      </c>
      <c r="Q59" s="14">
        <f>IF(NOT(OR($A59&lt;&gt;"",$B59&lt;&gt;"")),"",IF($S59="Jeune en dérogation (R. 4153-40)","À vérifier : régime des jeunes (R. 4153-40)",IF(LEN(IF($A59="","salarié, ",IF(COUNTIF(Salariés!$H$2:$H$151,$A59)&gt;1,"salarié en double, ",""))&amp;IF($B59="","famille, ","")&amp;IF($E59="","type de contrôle, ","")&amp;IF(AND($T59="Obligatoire",$O59="",$S59&lt;&gt;"Jeune en dérogation (R. 4153-40)"),"attestation médicale, ","")&amp;IF($H59="","contrôle des connaissances, ","")&amp;IF($K59="","échéance du contrôle, ","")&amp;IF($L59="","connaissance des lieux, ","")&amp;IF($M59="","date de délivrance, ","")&amp;IF(AND($S59="Intérimaire",$N59=""),"date limite (fin de mission), ",""))&gt;0,"Incomplète : "&amp;LEFT(IF($A59="","salarié, ",IF(COUNTIF(Salariés!$H$2:$H$151,$A59)&gt;1,"salarié en double, ",""))&amp;IF($B59="","famille, ","")&amp;IF($E59="","type de contrôle, ","")&amp;IF(AND($T59="Obligatoire",$O59="",$S59&lt;&gt;"Jeune en dérogation (R. 4153-40)"),"attestation médicale, ","")&amp;IF($H59="","contrôle des connaissances, ","")&amp;IF($K59="","échéance du contrôle, ","")&amp;IF($L59="","connaissance des lieux, ","")&amp;IF($M59="","date de délivrance, ","")&amp;IF(AND($S59="Intérimaire",$N59=""),"date limite (fin de mission), ",""),LEN(IF($A59="","salarié, ",IF(COUNTIF(Salariés!$H$2:$H$151,$A59)&gt;1,"salarié en double, ",""))&amp;IF($B59="","famille, ","")&amp;IF($E59="","type de contrôle, ","")&amp;IF(AND($T59="Obligatoire",$O59="",$S59&lt;&gt;"Jeune en dérogation (R. 4153-40)"),"attestation médicale, ","")&amp;IF($H59="","contrôle des connaissances, ","")&amp;IF($K59="","échéance du contrôle, ","")&amp;IF($L59="","connaissance des lieux, ","")&amp;IF($M59="","date de délivrance, ","")&amp;IF(AND($S59="Intérimaire",$N59=""),"date limite (fin de mission), ",""))-2),IF(LEN(IF(AND($U59&lt;&gt;"",$M59&lt;&gt;"",$U59&gt;$M59),"attestation plus récente, ","")&amp;IF(AND($H59&lt;&gt;"",$M59&lt;&gt;"",$H59&gt;$M59),"contrôle plus récent, ","")&amp;IF(AND($L59&lt;&gt;"",$M59&lt;&gt;"",$L59&gt;$M59),"connaissance des lieux plus récente, ","")&amp;IF(AND($M59&lt;&gt;"",$M59&gt;TODAY()),"délivrance datée dans le futur, ",""))&gt;0,"À redélivrer : "&amp;LEFT(IF(AND($U59&lt;&gt;"",$M59&lt;&gt;"",$U59&gt;$M59),"attestation plus récente, ","")&amp;IF(AND($H59&lt;&gt;"",$M59&lt;&gt;"",$H59&gt;$M59),"contrôle plus récent, ","")&amp;IF(AND($L59&lt;&gt;"",$M59&lt;&gt;"",$L59&gt;$M59),"connaissance des lieux plus récente, ","")&amp;IF(AND($M59&lt;&gt;"",$M59&gt;TODAY()),"délivrance datée dans le futur, ",""),LEN(IF(AND($U59&lt;&gt;"",$M59&lt;&gt;"",$U59&gt;$M59),"attestation plus récente, ","")&amp;IF(AND($H59&lt;&gt;"",$M59&lt;&gt;"",$H59&gt;$M59),"contrôle plus récent, ","")&amp;IF(AND($L59&lt;&gt;"",$M59&lt;&gt;"",$L59&gt;$M59),"connaissance des lieux plus récente, ","")&amp;IF(AND($M59&lt;&gt;"",$M59&gt;TODAY()),"délivrance datée dans le futur, ",""))-2),IF($P59&lt;TODAY(),"Expirée",IF($P59-TODAY()&lt;=60,"À renouveler","Valide"))))))</f>
      </c>
      <c r="R59" s="8"/>
      <c r="S59" s="14">
        <f>IF($A59="","",IFERROR(INDEX(Salariés!$D$2:$D$151,MATCH($A59,Salariés!$H$2:$H$151,0))&amp;"",""))</f>
      </c>
      <c r="T59" s="14">
        <f>IF($B59="","",IFERROR(VLOOKUP($B59,'Référentiel'!$A$2:$B$10,2,FALSE),""))</f>
      </c>
      <c r="U59" s="14">
        <f>IF(OR($A59="",$T59&lt;&gt;"Obligatoire"),"",IFERROR(IF(INDEX(Salariés!$E$2:$E$151,MATCH($A59,Salariés!$H$2:$H$151,0))="","",INDEX(Salariés!$E$2:$E$151,MATCH($A59,Salariés!$H$2:$H$151,0))),""))</f>
      </c>
      <c r="V59" s="14">
        <f>IF(OR($Q59="Valide",$Q59="À renouveler"),$P59+ROW()/100000,"")</f>
      </c>
      <c r="W59" s="14">
        <f>IF(AND($A59&lt;&gt;"",$A59='Autorisation à imprimer'!$D$1,OR($Q59="Valide",$Q59="À renouveler")),ROW(),"")</f>
      </c>
    </row>
    <row r="60" spans="1:23" x14ac:dyDescent="0.25">
      <c r="A60" s="8"/>
      <c r="B60" s="8"/>
      <c r="C60" s="8"/>
      <c r="D60" s="8"/>
      <c r="E60" s="8"/>
      <c r="F60" s="8"/>
      <c r="G60" s="8"/>
      <c r="H60" s="12"/>
      <c r="I60" s="8"/>
      <c r="J60" s="12"/>
      <c r="K60" s="13">
        <f>IF(AND($H60&lt;&gt;"",AND($E60="CACES®",$F60&lt;&gt;"",$F60&lt;&gt;"Sans objet")),EDATE($H60,12*IFERROR(VLOOKUP($F60,'Référentiel'!$D$2:$G$9,4,FALSE),5))-1,IF($J60="","",$J60))</f>
      </c>
      <c r="L60" s="12"/>
      <c r="M60" s="12"/>
      <c r="N60" s="12"/>
      <c r="O60" s="13">
        <f>IF(OR($A60="",$T60&lt;&gt;"Obligatoire"),"",IFERROR(IF(INDEX(Salariés!$F$2:$F$151,MATCH($A60,Salariés!$H$2:$H$151,0))="","",INDEX(Salariés!$F$2:$F$151,MATCH($A60,Salariés!$H$2:$H$151,0))),""))</f>
      </c>
      <c r="P60" s="13">
        <f>IF(NOT(OR($A60&lt;&gt;"",$B60&lt;&gt;"")),"",IF(COUNT($O60,$K60,$N60)=0,"",MIN($O60,$K60,$N60)))</f>
      </c>
      <c r="Q60" s="14">
        <f>IF(NOT(OR($A60&lt;&gt;"",$B60&lt;&gt;"")),"",IF($S60="Jeune en dérogation (R. 4153-40)","À vérifier : régime des jeunes (R. 4153-40)",IF(LEN(IF($A60="","salarié, ",IF(COUNTIF(Salariés!$H$2:$H$151,$A60)&gt;1,"salarié en double, ",""))&amp;IF($B60="","famille, ","")&amp;IF($E60="","type de contrôle, ","")&amp;IF(AND($T60="Obligatoire",$O60="",$S60&lt;&gt;"Jeune en dérogation (R. 4153-40)"),"attestation médicale, ","")&amp;IF($H60="","contrôle des connaissances, ","")&amp;IF($K60="","échéance du contrôle, ","")&amp;IF($L60="","connaissance des lieux, ","")&amp;IF($M60="","date de délivrance, ","")&amp;IF(AND($S60="Intérimaire",$N60=""),"date limite (fin de mission), ",""))&gt;0,"Incomplète : "&amp;LEFT(IF($A60="","salarié, ",IF(COUNTIF(Salariés!$H$2:$H$151,$A60)&gt;1,"salarié en double, ",""))&amp;IF($B60="","famille, ","")&amp;IF($E60="","type de contrôle, ","")&amp;IF(AND($T60="Obligatoire",$O60="",$S60&lt;&gt;"Jeune en dérogation (R. 4153-40)"),"attestation médicale, ","")&amp;IF($H60="","contrôle des connaissances, ","")&amp;IF($K60="","échéance du contrôle, ","")&amp;IF($L60="","connaissance des lieux, ","")&amp;IF($M60="","date de délivrance, ","")&amp;IF(AND($S60="Intérimaire",$N60=""),"date limite (fin de mission), ",""),LEN(IF($A60="","salarié, ",IF(COUNTIF(Salariés!$H$2:$H$151,$A60)&gt;1,"salarié en double, ",""))&amp;IF($B60="","famille, ","")&amp;IF($E60="","type de contrôle, ","")&amp;IF(AND($T60="Obligatoire",$O60="",$S60&lt;&gt;"Jeune en dérogation (R. 4153-40)"),"attestation médicale, ","")&amp;IF($H60="","contrôle des connaissances, ","")&amp;IF($K60="","échéance du contrôle, ","")&amp;IF($L60="","connaissance des lieux, ","")&amp;IF($M60="","date de délivrance, ","")&amp;IF(AND($S60="Intérimaire",$N60=""),"date limite (fin de mission), ",""))-2),IF(LEN(IF(AND($U60&lt;&gt;"",$M60&lt;&gt;"",$U60&gt;$M60),"attestation plus récente, ","")&amp;IF(AND($H60&lt;&gt;"",$M60&lt;&gt;"",$H60&gt;$M60),"contrôle plus récent, ","")&amp;IF(AND($L60&lt;&gt;"",$M60&lt;&gt;"",$L60&gt;$M60),"connaissance des lieux plus récente, ","")&amp;IF(AND($M60&lt;&gt;"",$M60&gt;TODAY()),"délivrance datée dans le futur, ",""))&gt;0,"À redélivrer : "&amp;LEFT(IF(AND($U60&lt;&gt;"",$M60&lt;&gt;"",$U60&gt;$M60),"attestation plus récente, ","")&amp;IF(AND($H60&lt;&gt;"",$M60&lt;&gt;"",$H60&gt;$M60),"contrôle plus récent, ","")&amp;IF(AND($L60&lt;&gt;"",$M60&lt;&gt;"",$L60&gt;$M60),"connaissance des lieux plus récente, ","")&amp;IF(AND($M60&lt;&gt;"",$M60&gt;TODAY()),"délivrance datée dans le futur, ",""),LEN(IF(AND($U60&lt;&gt;"",$M60&lt;&gt;"",$U60&gt;$M60),"attestation plus récente, ","")&amp;IF(AND($H60&lt;&gt;"",$M60&lt;&gt;"",$H60&gt;$M60),"contrôle plus récent, ","")&amp;IF(AND($L60&lt;&gt;"",$M60&lt;&gt;"",$L60&gt;$M60),"connaissance des lieux plus récente, ","")&amp;IF(AND($M60&lt;&gt;"",$M60&gt;TODAY()),"délivrance datée dans le futur, ",""))-2),IF($P60&lt;TODAY(),"Expirée",IF($P60-TODAY()&lt;=60,"À renouveler","Valide"))))))</f>
      </c>
      <c r="R60" s="8"/>
      <c r="S60" s="14">
        <f>IF($A60="","",IFERROR(INDEX(Salariés!$D$2:$D$151,MATCH($A60,Salariés!$H$2:$H$151,0))&amp;"",""))</f>
      </c>
      <c r="T60" s="14">
        <f>IF($B60="","",IFERROR(VLOOKUP($B60,'Référentiel'!$A$2:$B$10,2,FALSE),""))</f>
      </c>
      <c r="U60" s="14">
        <f>IF(OR($A60="",$T60&lt;&gt;"Obligatoire"),"",IFERROR(IF(INDEX(Salariés!$E$2:$E$151,MATCH($A60,Salariés!$H$2:$H$151,0))="","",INDEX(Salariés!$E$2:$E$151,MATCH($A60,Salariés!$H$2:$H$151,0))),""))</f>
      </c>
      <c r="V60" s="14">
        <f>IF(OR($Q60="Valide",$Q60="À renouveler"),$P60+ROW()/100000,"")</f>
      </c>
      <c r="W60" s="14">
        <f>IF(AND($A60&lt;&gt;"",$A60='Autorisation à imprimer'!$D$1,OR($Q60="Valide",$Q60="À renouveler")),ROW(),"")</f>
      </c>
    </row>
    <row r="61" spans="1:23" x14ac:dyDescent="0.25">
      <c r="A61" s="8"/>
      <c r="B61" s="8"/>
      <c r="C61" s="8"/>
      <c r="D61" s="8"/>
      <c r="E61" s="8"/>
      <c r="F61" s="8"/>
      <c r="G61" s="8"/>
      <c r="H61" s="12"/>
      <c r="I61" s="8"/>
      <c r="J61" s="12"/>
      <c r="K61" s="13">
        <f>IF(AND($H61&lt;&gt;"",AND($E61="CACES®",$F61&lt;&gt;"",$F61&lt;&gt;"Sans objet")),EDATE($H61,12*IFERROR(VLOOKUP($F61,'Référentiel'!$D$2:$G$9,4,FALSE),5))-1,IF($J61="","",$J61))</f>
      </c>
      <c r="L61" s="12"/>
      <c r="M61" s="12"/>
      <c r="N61" s="12"/>
      <c r="O61" s="13">
        <f>IF(OR($A61="",$T61&lt;&gt;"Obligatoire"),"",IFERROR(IF(INDEX(Salariés!$F$2:$F$151,MATCH($A61,Salariés!$H$2:$H$151,0))="","",INDEX(Salariés!$F$2:$F$151,MATCH($A61,Salariés!$H$2:$H$151,0))),""))</f>
      </c>
      <c r="P61" s="13">
        <f>IF(NOT(OR($A61&lt;&gt;"",$B61&lt;&gt;"")),"",IF(COUNT($O61,$K61,$N61)=0,"",MIN($O61,$K61,$N61)))</f>
      </c>
      <c r="Q61" s="14">
        <f>IF(NOT(OR($A61&lt;&gt;"",$B61&lt;&gt;"")),"",IF($S61="Jeune en dérogation (R. 4153-40)","À vérifier : régime des jeunes (R. 4153-40)",IF(LEN(IF($A61="","salarié, ",IF(COUNTIF(Salariés!$H$2:$H$151,$A61)&gt;1,"salarié en double, ",""))&amp;IF($B61="","famille, ","")&amp;IF($E61="","type de contrôle, ","")&amp;IF(AND($T61="Obligatoire",$O61="",$S61&lt;&gt;"Jeune en dérogation (R. 4153-40)"),"attestation médicale, ","")&amp;IF($H61="","contrôle des connaissances, ","")&amp;IF($K61="","échéance du contrôle, ","")&amp;IF($L61="","connaissance des lieux, ","")&amp;IF($M61="","date de délivrance, ","")&amp;IF(AND($S61="Intérimaire",$N61=""),"date limite (fin de mission), ",""))&gt;0,"Incomplète : "&amp;LEFT(IF($A61="","salarié, ",IF(COUNTIF(Salariés!$H$2:$H$151,$A61)&gt;1,"salarié en double, ",""))&amp;IF($B61="","famille, ","")&amp;IF($E61="","type de contrôle, ","")&amp;IF(AND($T61="Obligatoire",$O61="",$S61&lt;&gt;"Jeune en dérogation (R. 4153-40)"),"attestation médicale, ","")&amp;IF($H61="","contrôle des connaissances, ","")&amp;IF($K61="","échéance du contrôle, ","")&amp;IF($L61="","connaissance des lieux, ","")&amp;IF($M61="","date de délivrance, ","")&amp;IF(AND($S61="Intérimaire",$N61=""),"date limite (fin de mission), ",""),LEN(IF($A61="","salarié, ",IF(COUNTIF(Salariés!$H$2:$H$151,$A61)&gt;1,"salarié en double, ",""))&amp;IF($B61="","famille, ","")&amp;IF($E61="","type de contrôle, ","")&amp;IF(AND($T61="Obligatoire",$O61="",$S61&lt;&gt;"Jeune en dérogation (R. 4153-40)"),"attestation médicale, ","")&amp;IF($H61="","contrôle des connaissances, ","")&amp;IF($K61="","échéance du contrôle, ","")&amp;IF($L61="","connaissance des lieux, ","")&amp;IF($M61="","date de délivrance, ","")&amp;IF(AND($S61="Intérimaire",$N61=""),"date limite (fin de mission), ",""))-2),IF(LEN(IF(AND($U61&lt;&gt;"",$M61&lt;&gt;"",$U61&gt;$M61),"attestation plus récente, ","")&amp;IF(AND($H61&lt;&gt;"",$M61&lt;&gt;"",$H61&gt;$M61),"contrôle plus récent, ","")&amp;IF(AND($L61&lt;&gt;"",$M61&lt;&gt;"",$L61&gt;$M61),"connaissance des lieux plus récente, ","")&amp;IF(AND($M61&lt;&gt;"",$M61&gt;TODAY()),"délivrance datée dans le futur, ",""))&gt;0,"À redélivrer : "&amp;LEFT(IF(AND($U61&lt;&gt;"",$M61&lt;&gt;"",$U61&gt;$M61),"attestation plus récente, ","")&amp;IF(AND($H61&lt;&gt;"",$M61&lt;&gt;"",$H61&gt;$M61),"contrôle plus récent, ","")&amp;IF(AND($L61&lt;&gt;"",$M61&lt;&gt;"",$L61&gt;$M61),"connaissance des lieux plus récente, ","")&amp;IF(AND($M61&lt;&gt;"",$M61&gt;TODAY()),"délivrance datée dans le futur, ",""),LEN(IF(AND($U61&lt;&gt;"",$M61&lt;&gt;"",$U61&gt;$M61),"attestation plus récente, ","")&amp;IF(AND($H61&lt;&gt;"",$M61&lt;&gt;"",$H61&gt;$M61),"contrôle plus récent, ","")&amp;IF(AND($L61&lt;&gt;"",$M61&lt;&gt;"",$L61&gt;$M61),"connaissance des lieux plus récente, ","")&amp;IF(AND($M61&lt;&gt;"",$M61&gt;TODAY()),"délivrance datée dans le futur, ",""))-2),IF($P61&lt;TODAY(),"Expirée",IF($P61-TODAY()&lt;=60,"À renouveler","Valide"))))))</f>
      </c>
      <c r="R61" s="8"/>
      <c r="S61" s="14">
        <f>IF($A61="","",IFERROR(INDEX(Salariés!$D$2:$D$151,MATCH($A61,Salariés!$H$2:$H$151,0))&amp;"",""))</f>
      </c>
      <c r="T61" s="14">
        <f>IF($B61="","",IFERROR(VLOOKUP($B61,'Référentiel'!$A$2:$B$10,2,FALSE),""))</f>
      </c>
      <c r="U61" s="14">
        <f>IF(OR($A61="",$T61&lt;&gt;"Obligatoire"),"",IFERROR(IF(INDEX(Salariés!$E$2:$E$151,MATCH($A61,Salariés!$H$2:$H$151,0))="","",INDEX(Salariés!$E$2:$E$151,MATCH($A61,Salariés!$H$2:$H$151,0))),""))</f>
      </c>
      <c r="V61" s="14">
        <f>IF(OR($Q61="Valide",$Q61="À renouveler"),$P61+ROW()/100000,"")</f>
      </c>
      <c r="W61" s="14">
        <f>IF(AND($A61&lt;&gt;"",$A61='Autorisation à imprimer'!$D$1,OR($Q61="Valide",$Q61="À renouveler")),ROW(),"")</f>
      </c>
    </row>
    <row r="62" spans="1:23" x14ac:dyDescent="0.25">
      <c r="A62" s="8"/>
      <c r="B62" s="8"/>
      <c r="C62" s="8"/>
      <c r="D62" s="8"/>
      <c r="E62" s="8"/>
      <c r="F62" s="8"/>
      <c r="G62" s="8"/>
      <c r="H62" s="12"/>
      <c r="I62" s="8"/>
      <c r="J62" s="12"/>
      <c r="K62" s="13">
        <f>IF(AND($H62&lt;&gt;"",AND($E62="CACES®",$F62&lt;&gt;"",$F62&lt;&gt;"Sans objet")),EDATE($H62,12*IFERROR(VLOOKUP($F62,'Référentiel'!$D$2:$G$9,4,FALSE),5))-1,IF($J62="","",$J62))</f>
      </c>
      <c r="L62" s="12"/>
      <c r="M62" s="12"/>
      <c r="N62" s="12"/>
      <c r="O62" s="13">
        <f>IF(OR($A62="",$T62&lt;&gt;"Obligatoire"),"",IFERROR(IF(INDEX(Salariés!$F$2:$F$151,MATCH($A62,Salariés!$H$2:$H$151,0))="","",INDEX(Salariés!$F$2:$F$151,MATCH($A62,Salariés!$H$2:$H$151,0))),""))</f>
      </c>
      <c r="P62" s="13">
        <f>IF(NOT(OR($A62&lt;&gt;"",$B62&lt;&gt;"")),"",IF(COUNT($O62,$K62,$N62)=0,"",MIN($O62,$K62,$N62)))</f>
      </c>
      <c r="Q62" s="14">
        <f>IF(NOT(OR($A62&lt;&gt;"",$B62&lt;&gt;"")),"",IF($S62="Jeune en dérogation (R. 4153-40)","À vérifier : régime des jeunes (R. 4153-40)",IF(LEN(IF($A62="","salarié, ",IF(COUNTIF(Salariés!$H$2:$H$151,$A62)&gt;1,"salarié en double, ",""))&amp;IF($B62="","famille, ","")&amp;IF($E62="","type de contrôle, ","")&amp;IF(AND($T62="Obligatoire",$O62="",$S62&lt;&gt;"Jeune en dérogation (R. 4153-40)"),"attestation médicale, ","")&amp;IF($H62="","contrôle des connaissances, ","")&amp;IF($K62="","échéance du contrôle, ","")&amp;IF($L62="","connaissance des lieux, ","")&amp;IF($M62="","date de délivrance, ","")&amp;IF(AND($S62="Intérimaire",$N62=""),"date limite (fin de mission), ",""))&gt;0,"Incomplète : "&amp;LEFT(IF($A62="","salarié, ",IF(COUNTIF(Salariés!$H$2:$H$151,$A62)&gt;1,"salarié en double, ",""))&amp;IF($B62="","famille, ","")&amp;IF($E62="","type de contrôle, ","")&amp;IF(AND($T62="Obligatoire",$O62="",$S62&lt;&gt;"Jeune en dérogation (R. 4153-40)"),"attestation médicale, ","")&amp;IF($H62="","contrôle des connaissances, ","")&amp;IF($K62="","échéance du contrôle, ","")&amp;IF($L62="","connaissance des lieux, ","")&amp;IF($M62="","date de délivrance, ","")&amp;IF(AND($S62="Intérimaire",$N62=""),"date limite (fin de mission), ",""),LEN(IF($A62="","salarié, ",IF(COUNTIF(Salariés!$H$2:$H$151,$A62)&gt;1,"salarié en double, ",""))&amp;IF($B62="","famille, ","")&amp;IF($E62="","type de contrôle, ","")&amp;IF(AND($T62="Obligatoire",$O62="",$S62&lt;&gt;"Jeune en dérogation (R. 4153-40)"),"attestation médicale, ","")&amp;IF($H62="","contrôle des connaissances, ","")&amp;IF($K62="","échéance du contrôle, ","")&amp;IF($L62="","connaissance des lieux, ","")&amp;IF($M62="","date de délivrance, ","")&amp;IF(AND($S62="Intérimaire",$N62=""),"date limite (fin de mission), ",""))-2),IF(LEN(IF(AND($U62&lt;&gt;"",$M62&lt;&gt;"",$U62&gt;$M62),"attestation plus récente, ","")&amp;IF(AND($H62&lt;&gt;"",$M62&lt;&gt;"",$H62&gt;$M62),"contrôle plus récent, ","")&amp;IF(AND($L62&lt;&gt;"",$M62&lt;&gt;"",$L62&gt;$M62),"connaissance des lieux plus récente, ","")&amp;IF(AND($M62&lt;&gt;"",$M62&gt;TODAY()),"délivrance datée dans le futur, ",""))&gt;0,"À redélivrer : "&amp;LEFT(IF(AND($U62&lt;&gt;"",$M62&lt;&gt;"",$U62&gt;$M62),"attestation plus récente, ","")&amp;IF(AND($H62&lt;&gt;"",$M62&lt;&gt;"",$H62&gt;$M62),"contrôle plus récent, ","")&amp;IF(AND($L62&lt;&gt;"",$M62&lt;&gt;"",$L62&gt;$M62),"connaissance des lieux plus récente, ","")&amp;IF(AND($M62&lt;&gt;"",$M62&gt;TODAY()),"délivrance datée dans le futur, ",""),LEN(IF(AND($U62&lt;&gt;"",$M62&lt;&gt;"",$U62&gt;$M62),"attestation plus récente, ","")&amp;IF(AND($H62&lt;&gt;"",$M62&lt;&gt;"",$H62&gt;$M62),"contrôle plus récent, ","")&amp;IF(AND($L62&lt;&gt;"",$M62&lt;&gt;"",$L62&gt;$M62),"connaissance des lieux plus récente, ","")&amp;IF(AND($M62&lt;&gt;"",$M62&gt;TODAY()),"délivrance datée dans le futur, ",""))-2),IF($P62&lt;TODAY(),"Expirée",IF($P62-TODAY()&lt;=60,"À renouveler","Valide"))))))</f>
      </c>
      <c r="R62" s="8"/>
      <c r="S62" s="14">
        <f>IF($A62="","",IFERROR(INDEX(Salariés!$D$2:$D$151,MATCH($A62,Salariés!$H$2:$H$151,0))&amp;"",""))</f>
      </c>
      <c r="T62" s="14">
        <f>IF($B62="","",IFERROR(VLOOKUP($B62,'Référentiel'!$A$2:$B$10,2,FALSE),""))</f>
      </c>
      <c r="U62" s="14">
        <f>IF(OR($A62="",$T62&lt;&gt;"Obligatoire"),"",IFERROR(IF(INDEX(Salariés!$E$2:$E$151,MATCH($A62,Salariés!$H$2:$H$151,0))="","",INDEX(Salariés!$E$2:$E$151,MATCH($A62,Salariés!$H$2:$H$151,0))),""))</f>
      </c>
      <c r="V62" s="14">
        <f>IF(OR($Q62="Valide",$Q62="À renouveler"),$P62+ROW()/100000,"")</f>
      </c>
      <c r="W62" s="14">
        <f>IF(AND($A62&lt;&gt;"",$A62='Autorisation à imprimer'!$D$1,OR($Q62="Valide",$Q62="À renouveler")),ROW(),"")</f>
      </c>
    </row>
    <row r="63" spans="1:23" x14ac:dyDescent="0.25">
      <c r="A63" s="8"/>
      <c r="B63" s="8"/>
      <c r="C63" s="8"/>
      <c r="D63" s="8"/>
      <c r="E63" s="8"/>
      <c r="F63" s="8"/>
      <c r="G63" s="8"/>
      <c r="H63" s="12"/>
      <c r="I63" s="8"/>
      <c r="J63" s="12"/>
      <c r="K63" s="13">
        <f>IF(AND($H63&lt;&gt;"",AND($E63="CACES®",$F63&lt;&gt;"",$F63&lt;&gt;"Sans objet")),EDATE($H63,12*IFERROR(VLOOKUP($F63,'Référentiel'!$D$2:$G$9,4,FALSE),5))-1,IF($J63="","",$J63))</f>
      </c>
      <c r="L63" s="12"/>
      <c r="M63" s="12"/>
      <c r="N63" s="12"/>
      <c r="O63" s="13">
        <f>IF(OR($A63="",$T63&lt;&gt;"Obligatoire"),"",IFERROR(IF(INDEX(Salariés!$F$2:$F$151,MATCH($A63,Salariés!$H$2:$H$151,0))="","",INDEX(Salariés!$F$2:$F$151,MATCH($A63,Salariés!$H$2:$H$151,0))),""))</f>
      </c>
      <c r="P63" s="13">
        <f>IF(NOT(OR($A63&lt;&gt;"",$B63&lt;&gt;"")),"",IF(COUNT($O63,$K63,$N63)=0,"",MIN($O63,$K63,$N63)))</f>
      </c>
      <c r="Q63" s="14">
        <f>IF(NOT(OR($A63&lt;&gt;"",$B63&lt;&gt;"")),"",IF($S63="Jeune en dérogation (R. 4153-40)","À vérifier : régime des jeunes (R. 4153-40)",IF(LEN(IF($A63="","salarié, ",IF(COUNTIF(Salariés!$H$2:$H$151,$A63)&gt;1,"salarié en double, ",""))&amp;IF($B63="","famille, ","")&amp;IF($E63="","type de contrôle, ","")&amp;IF(AND($T63="Obligatoire",$O63="",$S63&lt;&gt;"Jeune en dérogation (R. 4153-40)"),"attestation médicale, ","")&amp;IF($H63="","contrôle des connaissances, ","")&amp;IF($K63="","échéance du contrôle, ","")&amp;IF($L63="","connaissance des lieux, ","")&amp;IF($M63="","date de délivrance, ","")&amp;IF(AND($S63="Intérimaire",$N63=""),"date limite (fin de mission), ",""))&gt;0,"Incomplète : "&amp;LEFT(IF($A63="","salarié, ",IF(COUNTIF(Salariés!$H$2:$H$151,$A63)&gt;1,"salarié en double, ",""))&amp;IF($B63="","famille, ","")&amp;IF($E63="","type de contrôle, ","")&amp;IF(AND($T63="Obligatoire",$O63="",$S63&lt;&gt;"Jeune en dérogation (R. 4153-40)"),"attestation médicale, ","")&amp;IF($H63="","contrôle des connaissances, ","")&amp;IF($K63="","échéance du contrôle, ","")&amp;IF($L63="","connaissance des lieux, ","")&amp;IF($M63="","date de délivrance, ","")&amp;IF(AND($S63="Intérimaire",$N63=""),"date limite (fin de mission), ",""),LEN(IF($A63="","salarié, ",IF(COUNTIF(Salariés!$H$2:$H$151,$A63)&gt;1,"salarié en double, ",""))&amp;IF($B63="","famille, ","")&amp;IF($E63="","type de contrôle, ","")&amp;IF(AND($T63="Obligatoire",$O63="",$S63&lt;&gt;"Jeune en dérogation (R. 4153-40)"),"attestation médicale, ","")&amp;IF($H63="","contrôle des connaissances, ","")&amp;IF($K63="","échéance du contrôle, ","")&amp;IF($L63="","connaissance des lieux, ","")&amp;IF($M63="","date de délivrance, ","")&amp;IF(AND($S63="Intérimaire",$N63=""),"date limite (fin de mission), ",""))-2),IF(LEN(IF(AND($U63&lt;&gt;"",$M63&lt;&gt;"",$U63&gt;$M63),"attestation plus récente, ","")&amp;IF(AND($H63&lt;&gt;"",$M63&lt;&gt;"",$H63&gt;$M63),"contrôle plus récent, ","")&amp;IF(AND($L63&lt;&gt;"",$M63&lt;&gt;"",$L63&gt;$M63),"connaissance des lieux plus récente, ","")&amp;IF(AND($M63&lt;&gt;"",$M63&gt;TODAY()),"délivrance datée dans le futur, ",""))&gt;0,"À redélivrer : "&amp;LEFT(IF(AND($U63&lt;&gt;"",$M63&lt;&gt;"",$U63&gt;$M63),"attestation plus récente, ","")&amp;IF(AND($H63&lt;&gt;"",$M63&lt;&gt;"",$H63&gt;$M63),"contrôle plus récent, ","")&amp;IF(AND($L63&lt;&gt;"",$M63&lt;&gt;"",$L63&gt;$M63),"connaissance des lieux plus récente, ","")&amp;IF(AND($M63&lt;&gt;"",$M63&gt;TODAY()),"délivrance datée dans le futur, ",""),LEN(IF(AND($U63&lt;&gt;"",$M63&lt;&gt;"",$U63&gt;$M63),"attestation plus récente, ","")&amp;IF(AND($H63&lt;&gt;"",$M63&lt;&gt;"",$H63&gt;$M63),"contrôle plus récent, ","")&amp;IF(AND($L63&lt;&gt;"",$M63&lt;&gt;"",$L63&gt;$M63),"connaissance des lieux plus récente, ","")&amp;IF(AND($M63&lt;&gt;"",$M63&gt;TODAY()),"délivrance datée dans le futur, ",""))-2),IF($P63&lt;TODAY(),"Expirée",IF($P63-TODAY()&lt;=60,"À renouveler","Valide"))))))</f>
      </c>
      <c r="R63" s="8"/>
      <c r="S63" s="14">
        <f>IF($A63="","",IFERROR(INDEX(Salariés!$D$2:$D$151,MATCH($A63,Salariés!$H$2:$H$151,0))&amp;"",""))</f>
      </c>
      <c r="T63" s="14">
        <f>IF($B63="","",IFERROR(VLOOKUP($B63,'Référentiel'!$A$2:$B$10,2,FALSE),""))</f>
      </c>
      <c r="U63" s="14">
        <f>IF(OR($A63="",$T63&lt;&gt;"Obligatoire"),"",IFERROR(IF(INDEX(Salariés!$E$2:$E$151,MATCH($A63,Salariés!$H$2:$H$151,0))="","",INDEX(Salariés!$E$2:$E$151,MATCH($A63,Salariés!$H$2:$H$151,0))),""))</f>
      </c>
      <c r="V63" s="14">
        <f>IF(OR($Q63="Valide",$Q63="À renouveler"),$P63+ROW()/100000,"")</f>
      </c>
      <c r="W63" s="14">
        <f>IF(AND($A63&lt;&gt;"",$A63='Autorisation à imprimer'!$D$1,OR($Q63="Valide",$Q63="À renouveler")),ROW(),"")</f>
      </c>
    </row>
    <row r="64" spans="1:23" x14ac:dyDescent="0.25">
      <c r="A64" s="8"/>
      <c r="B64" s="8"/>
      <c r="C64" s="8"/>
      <c r="D64" s="8"/>
      <c r="E64" s="8"/>
      <c r="F64" s="8"/>
      <c r="G64" s="8"/>
      <c r="H64" s="12"/>
      <c r="I64" s="8"/>
      <c r="J64" s="12"/>
      <c r="K64" s="13">
        <f>IF(AND($H64&lt;&gt;"",AND($E64="CACES®",$F64&lt;&gt;"",$F64&lt;&gt;"Sans objet")),EDATE($H64,12*IFERROR(VLOOKUP($F64,'Référentiel'!$D$2:$G$9,4,FALSE),5))-1,IF($J64="","",$J64))</f>
      </c>
      <c r="L64" s="12"/>
      <c r="M64" s="12"/>
      <c r="N64" s="12"/>
      <c r="O64" s="13">
        <f>IF(OR($A64="",$T64&lt;&gt;"Obligatoire"),"",IFERROR(IF(INDEX(Salariés!$F$2:$F$151,MATCH($A64,Salariés!$H$2:$H$151,0))="","",INDEX(Salariés!$F$2:$F$151,MATCH($A64,Salariés!$H$2:$H$151,0))),""))</f>
      </c>
      <c r="P64" s="13">
        <f>IF(NOT(OR($A64&lt;&gt;"",$B64&lt;&gt;"")),"",IF(COUNT($O64,$K64,$N64)=0,"",MIN($O64,$K64,$N64)))</f>
      </c>
      <c r="Q64" s="14">
        <f>IF(NOT(OR($A64&lt;&gt;"",$B64&lt;&gt;"")),"",IF($S64="Jeune en dérogation (R. 4153-40)","À vérifier : régime des jeunes (R. 4153-40)",IF(LEN(IF($A64="","salarié, ",IF(COUNTIF(Salariés!$H$2:$H$151,$A64)&gt;1,"salarié en double, ",""))&amp;IF($B64="","famille, ","")&amp;IF($E64="","type de contrôle, ","")&amp;IF(AND($T64="Obligatoire",$O64="",$S64&lt;&gt;"Jeune en dérogation (R. 4153-40)"),"attestation médicale, ","")&amp;IF($H64="","contrôle des connaissances, ","")&amp;IF($K64="","échéance du contrôle, ","")&amp;IF($L64="","connaissance des lieux, ","")&amp;IF($M64="","date de délivrance, ","")&amp;IF(AND($S64="Intérimaire",$N64=""),"date limite (fin de mission), ",""))&gt;0,"Incomplète : "&amp;LEFT(IF($A64="","salarié, ",IF(COUNTIF(Salariés!$H$2:$H$151,$A64)&gt;1,"salarié en double, ",""))&amp;IF($B64="","famille, ","")&amp;IF($E64="","type de contrôle, ","")&amp;IF(AND($T64="Obligatoire",$O64="",$S64&lt;&gt;"Jeune en dérogation (R. 4153-40)"),"attestation médicale, ","")&amp;IF($H64="","contrôle des connaissances, ","")&amp;IF($K64="","échéance du contrôle, ","")&amp;IF($L64="","connaissance des lieux, ","")&amp;IF($M64="","date de délivrance, ","")&amp;IF(AND($S64="Intérimaire",$N64=""),"date limite (fin de mission), ",""),LEN(IF($A64="","salarié, ",IF(COUNTIF(Salariés!$H$2:$H$151,$A64)&gt;1,"salarié en double, ",""))&amp;IF($B64="","famille, ","")&amp;IF($E64="","type de contrôle, ","")&amp;IF(AND($T64="Obligatoire",$O64="",$S64&lt;&gt;"Jeune en dérogation (R. 4153-40)"),"attestation médicale, ","")&amp;IF($H64="","contrôle des connaissances, ","")&amp;IF($K64="","échéance du contrôle, ","")&amp;IF($L64="","connaissance des lieux, ","")&amp;IF($M64="","date de délivrance, ","")&amp;IF(AND($S64="Intérimaire",$N64=""),"date limite (fin de mission), ",""))-2),IF(LEN(IF(AND($U64&lt;&gt;"",$M64&lt;&gt;"",$U64&gt;$M64),"attestation plus récente, ","")&amp;IF(AND($H64&lt;&gt;"",$M64&lt;&gt;"",$H64&gt;$M64),"contrôle plus récent, ","")&amp;IF(AND($L64&lt;&gt;"",$M64&lt;&gt;"",$L64&gt;$M64),"connaissance des lieux plus récente, ","")&amp;IF(AND($M64&lt;&gt;"",$M64&gt;TODAY()),"délivrance datée dans le futur, ",""))&gt;0,"À redélivrer : "&amp;LEFT(IF(AND($U64&lt;&gt;"",$M64&lt;&gt;"",$U64&gt;$M64),"attestation plus récente, ","")&amp;IF(AND($H64&lt;&gt;"",$M64&lt;&gt;"",$H64&gt;$M64),"contrôle plus récent, ","")&amp;IF(AND($L64&lt;&gt;"",$M64&lt;&gt;"",$L64&gt;$M64),"connaissance des lieux plus récente, ","")&amp;IF(AND($M64&lt;&gt;"",$M64&gt;TODAY()),"délivrance datée dans le futur, ",""),LEN(IF(AND($U64&lt;&gt;"",$M64&lt;&gt;"",$U64&gt;$M64),"attestation plus récente, ","")&amp;IF(AND($H64&lt;&gt;"",$M64&lt;&gt;"",$H64&gt;$M64),"contrôle plus récent, ","")&amp;IF(AND($L64&lt;&gt;"",$M64&lt;&gt;"",$L64&gt;$M64),"connaissance des lieux plus récente, ","")&amp;IF(AND($M64&lt;&gt;"",$M64&gt;TODAY()),"délivrance datée dans le futur, ",""))-2),IF($P64&lt;TODAY(),"Expirée",IF($P64-TODAY()&lt;=60,"À renouveler","Valide"))))))</f>
      </c>
      <c r="R64" s="8"/>
      <c r="S64" s="14">
        <f>IF($A64="","",IFERROR(INDEX(Salariés!$D$2:$D$151,MATCH($A64,Salariés!$H$2:$H$151,0))&amp;"",""))</f>
      </c>
      <c r="T64" s="14">
        <f>IF($B64="","",IFERROR(VLOOKUP($B64,'Référentiel'!$A$2:$B$10,2,FALSE),""))</f>
      </c>
      <c r="U64" s="14">
        <f>IF(OR($A64="",$T64&lt;&gt;"Obligatoire"),"",IFERROR(IF(INDEX(Salariés!$E$2:$E$151,MATCH($A64,Salariés!$H$2:$H$151,0))="","",INDEX(Salariés!$E$2:$E$151,MATCH($A64,Salariés!$H$2:$H$151,0))),""))</f>
      </c>
      <c r="V64" s="14">
        <f>IF(OR($Q64="Valide",$Q64="À renouveler"),$P64+ROW()/100000,"")</f>
      </c>
      <c r="W64" s="14">
        <f>IF(AND($A64&lt;&gt;"",$A64='Autorisation à imprimer'!$D$1,OR($Q64="Valide",$Q64="À renouveler")),ROW(),"")</f>
      </c>
    </row>
    <row r="65" spans="1:23" x14ac:dyDescent="0.25">
      <c r="A65" s="8"/>
      <c r="B65" s="8"/>
      <c r="C65" s="8"/>
      <c r="D65" s="8"/>
      <c r="E65" s="8"/>
      <c r="F65" s="8"/>
      <c r="G65" s="8"/>
      <c r="H65" s="12"/>
      <c r="I65" s="8"/>
      <c r="J65" s="12"/>
      <c r="K65" s="13">
        <f>IF(AND($H65&lt;&gt;"",AND($E65="CACES®",$F65&lt;&gt;"",$F65&lt;&gt;"Sans objet")),EDATE($H65,12*IFERROR(VLOOKUP($F65,'Référentiel'!$D$2:$G$9,4,FALSE),5))-1,IF($J65="","",$J65))</f>
      </c>
      <c r="L65" s="12"/>
      <c r="M65" s="12"/>
      <c r="N65" s="12"/>
      <c r="O65" s="13">
        <f>IF(OR($A65="",$T65&lt;&gt;"Obligatoire"),"",IFERROR(IF(INDEX(Salariés!$F$2:$F$151,MATCH($A65,Salariés!$H$2:$H$151,0))="","",INDEX(Salariés!$F$2:$F$151,MATCH($A65,Salariés!$H$2:$H$151,0))),""))</f>
      </c>
      <c r="P65" s="13">
        <f>IF(NOT(OR($A65&lt;&gt;"",$B65&lt;&gt;"")),"",IF(COUNT($O65,$K65,$N65)=0,"",MIN($O65,$K65,$N65)))</f>
      </c>
      <c r="Q65" s="14">
        <f>IF(NOT(OR($A65&lt;&gt;"",$B65&lt;&gt;"")),"",IF($S65="Jeune en dérogation (R. 4153-40)","À vérifier : régime des jeunes (R. 4153-40)",IF(LEN(IF($A65="","salarié, ",IF(COUNTIF(Salariés!$H$2:$H$151,$A65)&gt;1,"salarié en double, ",""))&amp;IF($B65="","famille, ","")&amp;IF($E65="","type de contrôle, ","")&amp;IF(AND($T65="Obligatoire",$O65="",$S65&lt;&gt;"Jeune en dérogation (R. 4153-40)"),"attestation médicale, ","")&amp;IF($H65="","contrôle des connaissances, ","")&amp;IF($K65="","échéance du contrôle, ","")&amp;IF($L65="","connaissance des lieux, ","")&amp;IF($M65="","date de délivrance, ","")&amp;IF(AND($S65="Intérimaire",$N65=""),"date limite (fin de mission), ",""))&gt;0,"Incomplète : "&amp;LEFT(IF($A65="","salarié, ",IF(COUNTIF(Salariés!$H$2:$H$151,$A65)&gt;1,"salarié en double, ",""))&amp;IF($B65="","famille, ","")&amp;IF($E65="","type de contrôle, ","")&amp;IF(AND($T65="Obligatoire",$O65="",$S65&lt;&gt;"Jeune en dérogation (R. 4153-40)"),"attestation médicale, ","")&amp;IF($H65="","contrôle des connaissances, ","")&amp;IF($K65="","échéance du contrôle, ","")&amp;IF($L65="","connaissance des lieux, ","")&amp;IF($M65="","date de délivrance, ","")&amp;IF(AND($S65="Intérimaire",$N65=""),"date limite (fin de mission), ",""),LEN(IF($A65="","salarié, ",IF(COUNTIF(Salariés!$H$2:$H$151,$A65)&gt;1,"salarié en double, ",""))&amp;IF($B65="","famille, ","")&amp;IF($E65="","type de contrôle, ","")&amp;IF(AND($T65="Obligatoire",$O65="",$S65&lt;&gt;"Jeune en dérogation (R. 4153-40)"),"attestation médicale, ","")&amp;IF($H65="","contrôle des connaissances, ","")&amp;IF($K65="","échéance du contrôle, ","")&amp;IF($L65="","connaissance des lieux, ","")&amp;IF($M65="","date de délivrance, ","")&amp;IF(AND($S65="Intérimaire",$N65=""),"date limite (fin de mission), ",""))-2),IF(LEN(IF(AND($U65&lt;&gt;"",$M65&lt;&gt;"",$U65&gt;$M65),"attestation plus récente, ","")&amp;IF(AND($H65&lt;&gt;"",$M65&lt;&gt;"",$H65&gt;$M65),"contrôle plus récent, ","")&amp;IF(AND($L65&lt;&gt;"",$M65&lt;&gt;"",$L65&gt;$M65),"connaissance des lieux plus récente, ","")&amp;IF(AND($M65&lt;&gt;"",$M65&gt;TODAY()),"délivrance datée dans le futur, ",""))&gt;0,"À redélivrer : "&amp;LEFT(IF(AND($U65&lt;&gt;"",$M65&lt;&gt;"",$U65&gt;$M65),"attestation plus récente, ","")&amp;IF(AND($H65&lt;&gt;"",$M65&lt;&gt;"",$H65&gt;$M65),"contrôle plus récent, ","")&amp;IF(AND($L65&lt;&gt;"",$M65&lt;&gt;"",$L65&gt;$M65),"connaissance des lieux plus récente, ","")&amp;IF(AND($M65&lt;&gt;"",$M65&gt;TODAY()),"délivrance datée dans le futur, ",""),LEN(IF(AND($U65&lt;&gt;"",$M65&lt;&gt;"",$U65&gt;$M65),"attestation plus récente, ","")&amp;IF(AND($H65&lt;&gt;"",$M65&lt;&gt;"",$H65&gt;$M65),"contrôle plus récent, ","")&amp;IF(AND($L65&lt;&gt;"",$M65&lt;&gt;"",$L65&gt;$M65),"connaissance des lieux plus récente, ","")&amp;IF(AND($M65&lt;&gt;"",$M65&gt;TODAY()),"délivrance datée dans le futur, ",""))-2),IF($P65&lt;TODAY(),"Expirée",IF($P65-TODAY()&lt;=60,"À renouveler","Valide"))))))</f>
      </c>
      <c r="R65" s="8"/>
      <c r="S65" s="14">
        <f>IF($A65="","",IFERROR(INDEX(Salariés!$D$2:$D$151,MATCH($A65,Salariés!$H$2:$H$151,0))&amp;"",""))</f>
      </c>
      <c r="T65" s="14">
        <f>IF($B65="","",IFERROR(VLOOKUP($B65,'Référentiel'!$A$2:$B$10,2,FALSE),""))</f>
      </c>
      <c r="U65" s="14">
        <f>IF(OR($A65="",$T65&lt;&gt;"Obligatoire"),"",IFERROR(IF(INDEX(Salariés!$E$2:$E$151,MATCH($A65,Salariés!$H$2:$H$151,0))="","",INDEX(Salariés!$E$2:$E$151,MATCH($A65,Salariés!$H$2:$H$151,0))),""))</f>
      </c>
      <c r="V65" s="14">
        <f>IF(OR($Q65="Valide",$Q65="À renouveler"),$P65+ROW()/100000,"")</f>
      </c>
      <c r="W65" s="14">
        <f>IF(AND($A65&lt;&gt;"",$A65='Autorisation à imprimer'!$D$1,OR($Q65="Valide",$Q65="À renouveler")),ROW(),"")</f>
      </c>
    </row>
    <row r="66" spans="1:23" x14ac:dyDescent="0.25">
      <c r="A66" s="8"/>
      <c r="B66" s="8"/>
      <c r="C66" s="8"/>
      <c r="D66" s="8"/>
      <c r="E66" s="8"/>
      <c r="F66" s="8"/>
      <c r="G66" s="8"/>
      <c r="H66" s="12"/>
      <c r="I66" s="8"/>
      <c r="J66" s="12"/>
      <c r="K66" s="13">
        <f>IF(AND($H66&lt;&gt;"",AND($E66="CACES®",$F66&lt;&gt;"",$F66&lt;&gt;"Sans objet")),EDATE($H66,12*IFERROR(VLOOKUP($F66,'Référentiel'!$D$2:$G$9,4,FALSE),5))-1,IF($J66="","",$J66))</f>
      </c>
      <c r="L66" s="12"/>
      <c r="M66" s="12"/>
      <c r="N66" s="12"/>
      <c r="O66" s="13">
        <f>IF(OR($A66="",$T66&lt;&gt;"Obligatoire"),"",IFERROR(IF(INDEX(Salariés!$F$2:$F$151,MATCH($A66,Salariés!$H$2:$H$151,0))="","",INDEX(Salariés!$F$2:$F$151,MATCH($A66,Salariés!$H$2:$H$151,0))),""))</f>
      </c>
      <c r="P66" s="13">
        <f>IF(NOT(OR($A66&lt;&gt;"",$B66&lt;&gt;"")),"",IF(COUNT($O66,$K66,$N66)=0,"",MIN($O66,$K66,$N66)))</f>
      </c>
      <c r="Q66" s="14">
        <f>IF(NOT(OR($A66&lt;&gt;"",$B66&lt;&gt;"")),"",IF($S66="Jeune en dérogation (R. 4153-40)","À vérifier : régime des jeunes (R. 4153-40)",IF(LEN(IF($A66="","salarié, ",IF(COUNTIF(Salariés!$H$2:$H$151,$A66)&gt;1,"salarié en double, ",""))&amp;IF($B66="","famille, ","")&amp;IF($E66="","type de contrôle, ","")&amp;IF(AND($T66="Obligatoire",$O66="",$S66&lt;&gt;"Jeune en dérogation (R. 4153-40)"),"attestation médicale, ","")&amp;IF($H66="","contrôle des connaissances, ","")&amp;IF($K66="","échéance du contrôle, ","")&amp;IF($L66="","connaissance des lieux, ","")&amp;IF($M66="","date de délivrance, ","")&amp;IF(AND($S66="Intérimaire",$N66=""),"date limite (fin de mission), ",""))&gt;0,"Incomplète : "&amp;LEFT(IF($A66="","salarié, ",IF(COUNTIF(Salariés!$H$2:$H$151,$A66)&gt;1,"salarié en double, ",""))&amp;IF($B66="","famille, ","")&amp;IF($E66="","type de contrôle, ","")&amp;IF(AND($T66="Obligatoire",$O66="",$S66&lt;&gt;"Jeune en dérogation (R. 4153-40)"),"attestation médicale, ","")&amp;IF($H66="","contrôle des connaissances, ","")&amp;IF($K66="","échéance du contrôle, ","")&amp;IF($L66="","connaissance des lieux, ","")&amp;IF($M66="","date de délivrance, ","")&amp;IF(AND($S66="Intérimaire",$N66=""),"date limite (fin de mission), ",""),LEN(IF($A66="","salarié, ",IF(COUNTIF(Salariés!$H$2:$H$151,$A66)&gt;1,"salarié en double, ",""))&amp;IF($B66="","famille, ","")&amp;IF($E66="","type de contrôle, ","")&amp;IF(AND($T66="Obligatoire",$O66="",$S66&lt;&gt;"Jeune en dérogation (R. 4153-40)"),"attestation médicale, ","")&amp;IF($H66="","contrôle des connaissances, ","")&amp;IF($K66="","échéance du contrôle, ","")&amp;IF($L66="","connaissance des lieux, ","")&amp;IF($M66="","date de délivrance, ","")&amp;IF(AND($S66="Intérimaire",$N66=""),"date limite (fin de mission), ",""))-2),IF(LEN(IF(AND($U66&lt;&gt;"",$M66&lt;&gt;"",$U66&gt;$M66),"attestation plus récente, ","")&amp;IF(AND($H66&lt;&gt;"",$M66&lt;&gt;"",$H66&gt;$M66),"contrôle plus récent, ","")&amp;IF(AND($L66&lt;&gt;"",$M66&lt;&gt;"",$L66&gt;$M66),"connaissance des lieux plus récente, ","")&amp;IF(AND($M66&lt;&gt;"",$M66&gt;TODAY()),"délivrance datée dans le futur, ",""))&gt;0,"À redélivrer : "&amp;LEFT(IF(AND($U66&lt;&gt;"",$M66&lt;&gt;"",$U66&gt;$M66),"attestation plus récente, ","")&amp;IF(AND($H66&lt;&gt;"",$M66&lt;&gt;"",$H66&gt;$M66),"contrôle plus récent, ","")&amp;IF(AND($L66&lt;&gt;"",$M66&lt;&gt;"",$L66&gt;$M66),"connaissance des lieux plus récente, ","")&amp;IF(AND($M66&lt;&gt;"",$M66&gt;TODAY()),"délivrance datée dans le futur, ",""),LEN(IF(AND($U66&lt;&gt;"",$M66&lt;&gt;"",$U66&gt;$M66),"attestation plus récente, ","")&amp;IF(AND($H66&lt;&gt;"",$M66&lt;&gt;"",$H66&gt;$M66),"contrôle plus récent, ","")&amp;IF(AND($L66&lt;&gt;"",$M66&lt;&gt;"",$L66&gt;$M66),"connaissance des lieux plus récente, ","")&amp;IF(AND($M66&lt;&gt;"",$M66&gt;TODAY()),"délivrance datée dans le futur, ",""))-2),IF($P66&lt;TODAY(),"Expirée",IF($P66-TODAY()&lt;=60,"À renouveler","Valide"))))))</f>
      </c>
      <c r="R66" s="8"/>
      <c r="S66" s="14">
        <f>IF($A66="","",IFERROR(INDEX(Salariés!$D$2:$D$151,MATCH($A66,Salariés!$H$2:$H$151,0))&amp;"",""))</f>
      </c>
      <c r="T66" s="14">
        <f>IF($B66="","",IFERROR(VLOOKUP($B66,'Référentiel'!$A$2:$B$10,2,FALSE),""))</f>
      </c>
      <c r="U66" s="14">
        <f>IF(OR($A66="",$T66&lt;&gt;"Obligatoire"),"",IFERROR(IF(INDEX(Salariés!$E$2:$E$151,MATCH($A66,Salariés!$H$2:$H$151,0))="","",INDEX(Salariés!$E$2:$E$151,MATCH($A66,Salariés!$H$2:$H$151,0))),""))</f>
      </c>
      <c r="V66" s="14">
        <f>IF(OR($Q66="Valide",$Q66="À renouveler"),$P66+ROW()/100000,"")</f>
      </c>
      <c r="W66" s="14">
        <f>IF(AND($A66&lt;&gt;"",$A66='Autorisation à imprimer'!$D$1,OR($Q66="Valide",$Q66="À renouveler")),ROW(),"")</f>
      </c>
    </row>
    <row r="67" spans="1:23" x14ac:dyDescent="0.25">
      <c r="A67" s="8"/>
      <c r="B67" s="8"/>
      <c r="C67" s="8"/>
      <c r="D67" s="8"/>
      <c r="E67" s="8"/>
      <c r="F67" s="8"/>
      <c r="G67" s="8"/>
      <c r="H67" s="12"/>
      <c r="I67" s="8"/>
      <c r="J67" s="12"/>
      <c r="K67" s="13">
        <f>IF(AND($H67&lt;&gt;"",AND($E67="CACES®",$F67&lt;&gt;"",$F67&lt;&gt;"Sans objet")),EDATE($H67,12*IFERROR(VLOOKUP($F67,'Référentiel'!$D$2:$G$9,4,FALSE),5))-1,IF($J67="","",$J67))</f>
      </c>
      <c r="L67" s="12"/>
      <c r="M67" s="12"/>
      <c r="N67" s="12"/>
      <c r="O67" s="13">
        <f>IF(OR($A67="",$T67&lt;&gt;"Obligatoire"),"",IFERROR(IF(INDEX(Salariés!$F$2:$F$151,MATCH($A67,Salariés!$H$2:$H$151,0))="","",INDEX(Salariés!$F$2:$F$151,MATCH($A67,Salariés!$H$2:$H$151,0))),""))</f>
      </c>
      <c r="P67" s="13">
        <f>IF(NOT(OR($A67&lt;&gt;"",$B67&lt;&gt;"")),"",IF(COUNT($O67,$K67,$N67)=0,"",MIN($O67,$K67,$N67)))</f>
      </c>
      <c r="Q67" s="14">
        <f>IF(NOT(OR($A67&lt;&gt;"",$B67&lt;&gt;"")),"",IF($S67="Jeune en dérogation (R. 4153-40)","À vérifier : régime des jeunes (R. 4153-40)",IF(LEN(IF($A67="","salarié, ",IF(COUNTIF(Salariés!$H$2:$H$151,$A67)&gt;1,"salarié en double, ",""))&amp;IF($B67="","famille, ","")&amp;IF($E67="","type de contrôle, ","")&amp;IF(AND($T67="Obligatoire",$O67="",$S67&lt;&gt;"Jeune en dérogation (R. 4153-40)"),"attestation médicale, ","")&amp;IF($H67="","contrôle des connaissances, ","")&amp;IF($K67="","échéance du contrôle, ","")&amp;IF($L67="","connaissance des lieux, ","")&amp;IF($M67="","date de délivrance, ","")&amp;IF(AND($S67="Intérimaire",$N67=""),"date limite (fin de mission), ",""))&gt;0,"Incomplète : "&amp;LEFT(IF($A67="","salarié, ",IF(COUNTIF(Salariés!$H$2:$H$151,$A67)&gt;1,"salarié en double, ",""))&amp;IF($B67="","famille, ","")&amp;IF($E67="","type de contrôle, ","")&amp;IF(AND($T67="Obligatoire",$O67="",$S67&lt;&gt;"Jeune en dérogation (R. 4153-40)"),"attestation médicale, ","")&amp;IF($H67="","contrôle des connaissances, ","")&amp;IF($K67="","échéance du contrôle, ","")&amp;IF($L67="","connaissance des lieux, ","")&amp;IF($M67="","date de délivrance, ","")&amp;IF(AND($S67="Intérimaire",$N67=""),"date limite (fin de mission), ",""),LEN(IF($A67="","salarié, ",IF(COUNTIF(Salariés!$H$2:$H$151,$A67)&gt;1,"salarié en double, ",""))&amp;IF($B67="","famille, ","")&amp;IF($E67="","type de contrôle, ","")&amp;IF(AND($T67="Obligatoire",$O67="",$S67&lt;&gt;"Jeune en dérogation (R. 4153-40)"),"attestation médicale, ","")&amp;IF($H67="","contrôle des connaissances, ","")&amp;IF($K67="","échéance du contrôle, ","")&amp;IF($L67="","connaissance des lieux, ","")&amp;IF($M67="","date de délivrance, ","")&amp;IF(AND($S67="Intérimaire",$N67=""),"date limite (fin de mission), ",""))-2),IF(LEN(IF(AND($U67&lt;&gt;"",$M67&lt;&gt;"",$U67&gt;$M67),"attestation plus récente, ","")&amp;IF(AND($H67&lt;&gt;"",$M67&lt;&gt;"",$H67&gt;$M67),"contrôle plus récent, ","")&amp;IF(AND($L67&lt;&gt;"",$M67&lt;&gt;"",$L67&gt;$M67),"connaissance des lieux plus récente, ","")&amp;IF(AND($M67&lt;&gt;"",$M67&gt;TODAY()),"délivrance datée dans le futur, ",""))&gt;0,"À redélivrer : "&amp;LEFT(IF(AND($U67&lt;&gt;"",$M67&lt;&gt;"",$U67&gt;$M67),"attestation plus récente, ","")&amp;IF(AND($H67&lt;&gt;"",$M67&lt;&gt;"",$H67&gt;$M67),"contrôle plus récent, ","")&amp;IF(AND($L67&lt;&gt;"",$M67&lt;&gt;"",$L67&gt;$M67),"connaissance des lieux plus récente, ","")&amp;IF(AND($M67&lt;&gt;"",$M67&gt;TODAY()),"délivrance datée dans le futur, ",""),LEN(IF(AND($U67&lt;&gt;"",$M67&lt;&gt;"",$U67&gt;$M67),"attestation plus récente, ","")&amp;IF(AND($H67&lt;&gt;"",$M67&lt;&gt;"",$H67&gt;$M67),"contrôle plus récent, ","")&amp;IF(AND($L67&lt;&gt;"",$M67&lt;&gt;"",$L67&gt;$M67),"connaissance des lieux plus récente, ","")&amp;IF(AND($M67&lt;&gt;"",$M67&gt;TODAY()),"délivrance datée dans le futur, ",""))-2),IF($P67&lt;TODAY(),"Expirée",IF($P67-TODAY()&lt;=60,"À renouveler","Valide"))))))</f>
      </c>
      <c r="R67" s="8"/>
      <c r="S67" s="14">
        <f>IF($A67="","",IFERROR(INDEX(Salariés!$D$2:$D$151,MATCH($A67,Salariés!$H$2:$H$151,0))&amp;"",""))</f>
      </c>
      <c r="T67" s="14">
        <f>IF($B67="","",IFERROR(VLOOKUP($B67,'Référentiel'!$A$2:$B$10,2,FALSE),""))</f>
      </c>
      <c r="U67" s="14">
        <f>IF(OR($A67="",$T67&lt;&gt;"Obligatoire"),"",IFERROR(IF(INDEX(Salariés!$E$2:$E$151,MATCH($A67,Salariés!$H$2:$H$151,0))="","",INDEX(Salariés!$E$2:$E$151,MATCH($A67,Salariés!$H$2:$H$151,0))),""))</f>
      </c>
      <c r="V67" s="14">
        <f>IF(OR($Q67="Valide",$Q67="À renouveler"),$P67+ROW()/100000,"")</f>
      </c>
      <c r="W67" s="14">
        <f>IF(AND($A67&lt;&gt;"",$A67='Autorisation à imprimer'!$D$1,OR($Q67="Valide",$Q67="À renouveler")),ROW(),"")</f>
      </c>
    </row>
    <row r="68" spans="1:23" x14ac:dyDescent="0.25">
      <c r="A68" s="8"/>
      <c r="B68" s="8"/>
      <c r="C68" s="8"/>
      <c r="D68" s="8"/>
      <c r="E68" s="8"/>
      <c r="F68" s="8"/>
      <c r="G68" s="8"/>
      <c r="H68" s="12"/>
      <c r="I68" s="8"/>
      <c r="J68" s="12"/>
      <c r="K68" s="13">
        <f>IF(AND($H68&lt;&gt;"",AND($E68="CACES®",$F68&lt;&gt;"",$F68&lt;&gt;"Sans objet")),EDATE($H68,12*IFERROR(VLOOKUP($F68,'Référentiel'!$D$2:$G$9,4,FALSE),5))-1,IF($J68="","",$J68))</f>
      </c>
      <c r="L68" s="12"/>
      <c r="M68" s="12"/>
      <c r="N68" s="12"/>
      <c r="O68" s="13">
        <f>IF(OR($A68="",$T68&lt;&gt;"Obligatoire"),"",IFERROR(IF(INDEX(Salariés!$F$2:$F$151,MATCH($A68,Salariés!$H$2:$H$151,0))="","",INDEX(Salariés!$F$2:$F$151,MATCH($A68,Salariés!$H$2:$H$151,0))),""))</f>
      </c>
      <c r="P68" s="13">
        <f>IF(NOT(OR($A68&lt;&gt;"",$B68&lt;&gt;"")),"",IF(COUNT($O68,$K68,$N68)=0,"",MIN($O68,$K68,$N68)))</f>
      </c>
      <c r="Q68" s="14">
        <f>IF(NOT(OR($A68&lt;&gt;"",$B68&lt;&gt;"")),"",IF($S68="Jeune en dérogation (R. 4153-40)","À vérifier : régime des jeunes (R. 4153-40)",IF(LEN(IF($A68="","salarié, ",IF(COUNTIF(Salariés!$H$2:$H$151,$A68)&gt;1,"salarié en double, ",""))&amp;IF($B68="","famille, ","")&amp;IF($E68="","type de contrôle, ","")&amp;IF(AND($T68="Obligatoire",$O68="",$S68&lt;&gt;"Jeune en dérogation (R. 4153-40)"),"attestation médicale, ","")&amp;IF($H68="","contrôle des connaissances, ","")&amp;IF($K68="","échéance du contrôle, ","")&amp;IF($L68="","connaissance des lieux, ","")&amp;IF($M68="","date de délivrance, ","")&amp;IF(AND($S68="Intérimaire",$N68=""),"date limite (fin de mission), ",""))&gt;0,"Incomplète : "&amp;LEFT(IF($A68="","salarié, ",IF(COUNTIF(Salariés!$H$2:$H$151,$A68)&gt;1,"salarié en double, ",""))&amp;IF($B68="","famille, ","")&amp;IF($E68="","type de contrôle, ","")&amp;IF(AND($T68="Obligatoire",$O68="",$S68&lt;&gt;"Jeune en dérogation (R. 4153-40)"),"attestation médicale, ","")&amp;IF($H68="","contrôle des connaissances, ","")&amp;IF($K68="","échéance du contrôle, ","")&amp;IF($L68="","connaissance des lieux, ","")&amp;IF($M68="","date de délivrance, ","")&amp;IF(AND($S68="Intérimaire",$N68=""),"date limite (fin de mission), ",""),LEN(IF($A68="","salarié, ",IF(COUNTIF(Salariés!$H$2:$H$151,$A68)&gt;1,"salarié en double, ",""))&amp;IF($B68="","famille, ","")&amp;IF($E68="","type de contrôle, ","")&amp;IF(AND($T68="Obligatoire",$O68="",$S68&lt;&gt;"Jeune en dérogation (R. 4153-40)"),"attestation médicale, ","")&amp;IF($H68="","contrôle des connaissances, ","")&amp;IF($K68="","échéance du contrôle, ","")&amp;IF($L68="","connaissance des lieux, ","")&amp;IF($M68="","date de délivrance, ","")&amp;IF(AND($S68="Intérimaire",$N68=""),"date limite (fin de mission), ",""))-2),IF(LEN(IF(AND($U68&lt;&gt;"",$M68&lt;&gt;"",$U68&gt;$M68),"attestation plus récente, ","")&amp;IF(AND($H68&lt;&gt;"",$M68&lt;&gt;"",$H68&gt;$M68),"contrôle plus récent, ","")&amp;IF(AND($L68&lt;&gt;"",$M68&lt;&gt;"",$L68&gt;$M68),"connaissance des lieux plus récente, ","")&amp;IF(AND($M68&lt;&gt;"",$M68&gt;TODAY()),"délivrance datée dans le futur, ",""))&gt;0,"À redélivrer : "&amp;LEFT(IF(AND($U68&lt;&gt;"",$M68&lt;&gt;"",$U68&gt;$M68),"attestation plus récente, ","")&amp;IF(AND($H68&lt;&gt;"",$M68&lt;&gt;"",$H68&gt;$M68),"contrôle plus récent, ","")&amp;IF(AND($L68&lt;&gt;"",$M68&lt;&gt;"",$L68&gt;$M68),"connaissance des lieux plus récente, ","")&amp;IF(AND($M68&lt;&gt;"",$M68&gt;TODAY()),"délivrance datée dans le futur, ",""),LEN(IF(AND($U68&lt;&gt;"",$M68&lt;&gt;"",$U68&gt;$M68),"attestation plus récente, ","")&amp;IF(AND($H68&lt;&gt;"",$M68&lt;&gt;"",$H68&gt;$M68),"contrôle plus récent, ","")&amp;IF(AND($L68&lt;&gt;"",$M68&lt;&gt;"",$L68&gt;$M68),"connaissance des lieux plus récente, ","")&amp;IF(AND($M68&lt;&gt;"",$M68&gt;TODAY()),"délivrance datée dans le futur, ",""))-2),IF($P68&lt;TODAY(),"Expirée",IF($P68-TODAY()&lt;=60,"À renouveler","Valide"))))))</f>
      </c>
      <c r="R68" s="8"/>
      <c r="S68" s="14">
        <f>IF($A68="","",IFERROR(INDEX(Salariés!$D$2:$D$151,MATCH($A68,Salariés!$H$2:$H$151,0))&amp;"",""))</f>
      </c>
      <c r="T68" s="14">
        <f>IF($B68="","",IFERROR(VLOOKUP($B68,'Référentiel'!$A$2:$B$10,2,FALSE),""))</f>
      </c>
      <c r="U68" s="14">
        <f>IF(OR($A68="",$T68&lt;&gt;"Obligatoire"),"",IFERROR(IF(INDEX(Salariés!$E$2:$E$151,MATCH($A68,Salariés!$H$2:$H$151,0))="","",INDEX(Salariés!$E$2:$E$151,MATCH($A68,Salariés!$H$2:$H$151,0))),""))</f>
      </c>
      <c r="V68" s="14">
        <f>IF(OR($Q68="Valide",$Q68="À renouveler"),$P68+ROW()/100000,"")</f>
      </c>
      <c r="W68" s="14">
        <f>IF(AND($A68&lt;&gt;"",$A68='Autorisation à imprimer'!$D$1,OR($Q68="Valide",$Q68="À renouveler")),ROW(),"")</f>
      </c>
    </row>
    <row r="69" spans="1:23" x14ac:dyDescent="0.25">
      <c r="A69" s="8"/>
      <c r="B69" s="8"/>
      <c r="C69" s="8"/>
      <c r="D69" s="8"/>
      <c r="E69" s="8"/>
      <c r="F69" s="8"/>
      <c r="G69" s="8"/>
      <c r="H69" s="12"/>
      <c r="I69" s="8"/>
      <c r="J69" s="12"/>
      <c r="K69" s="13">
        <f>IF(AND($H69&lt;&gt;"",AND($E69="CACES®",$F69&lt;&gt;"",$F69&lt;&gt;"Sans objet")),EDATE($H69,12*IFERROR(VLOOKUP($F69,'Référentiel'!$D$2:$G$9,4,FALSE),5))-1,IF($J69="","",$J69))</f>
      </c>
      <c r="L69" s="12"/>
      <c r="M69" s="12"/>
      <c r="N69" s="12"/>
      <c r="O69" s="13">
        <f>IF(OR($A69="",$T69&lt;&gt;"Obligatoire"),"",IFERROR(IF(INDEX(Salariés!$F$2:$F$151,MATCH($A69,Salariés!$H$2:$H$151,0))="","",INDEX(Salariés!$F$2:$F$151,MATCH($A69,Salariés!$H$2:$H$151,0))),""))</f>
      </c>
      <c r="P69" s="13">
        <f>IF(NOT(OR($A69&lt;&gt;"",$B69&lt;&gt;"")),"",IF(COUNT($O69,$K69,$N69)=0,"",MIN($O69,$K69,$N69)))</f>
      </c>
      <c r="Q69" s="14">
        <f>IF(NOT(OR($A69&lt;&gt;"",$B69&lt;&gt;"")),"",IF($S69="Jeune en dérogation (R. 4153-40)","À vérifier : régime des jeunes (R. 4153-40)",IF(LEN(IF($A69="","salarié, ",IF(COUNTIF(Salariés!$H$2:$H$151,$A69)&gt;1,"salarié en double, ",""))&amp;IF($B69="","famille, ","")&amp;IF($E69="","type de contrôle, ","")&amp;IF(AND($T69="Obligatoire",$O69="",$S69&lt;&gt;"Jeune en dérogation (R. 4153-40)"),"attestation médicale, ","")&amp;IF($H69="","contrôle des connaissances, ","")&amp;IF($K69="","échéance du contrôle, ","")&amp;IF($L69="","connaissance des lieux, ","")&amp;IF($M69="","date de délivrance, ","")&amp;IF(AND($S69="Intérimaire",$N69=""),"date limite (fin de mission), ",""))&gt;0,"Incomplète : "&amp;LEFT(IF($A69="","salarié, ",IF(COUNTIF(Salariés!$H$2:$H$151,$A69)&gt;1,"salarié en double, ",""))&amp;IF($B69="","famille, ","")&amp;IF($E69="","type de contrôle, ","")&amp;IF(AND($T69="Obligatoire",$O69="",$S69&lt;&gt;"Jeune en dérogation (R. 4153-40)"),"attestation médicale, ","")&amp;IF($H69="","contrôle des connaissances, ","")&amp;IF($K69="","échéance du contrôle, ","")&amp;IF($L69="","connaissance des lieux, ","")&amp;IF($M69="","date de délivrance, ","")&amp;IF(AND($S69="Intérimaire",$N69=""),"date limite (fin de mission), ",""),LEN(IF($A69="","salarié, ",IF(COUNTIF(Salariés!$H$2:$H$151,$A69)&gt;1,"salarié en double, ",""))&amp;IF($B69="","famille, ","")&amp;IF($E69="","type de contrôle, ","")&amp;IF(AND($T69="Obligatoire",$O69="",$S69&lt;&gt;"Jeune en dérogation (R. 4153-40)"),"attestation médicale, ","")&amp;IF($H69="","contrôle des connaissances, ","")&amp;IF($K69="","échéance du contrôle, ","")&amp;IF($L69="","connaissance des lieux, ","")&amp;IF($M69="","date de délivrance, ","")&amp;IF(AND($S69="Intérimaire",$N69=""),"date limite (fin de mission), ",""))-2),IF(LEN(IF(AND($U69&lt;&gt;"",$M69&lt;&gt;"",$U69&gt;$M69),"attestation plus récente, ","")&amp;IF(AND($H69&lt;&gt;"",$M69&lt;&gt;"",$H69&gt;$M69),"contrôle plus récent, ","")&amp;IF(AND($L69&lt;&gt;"",$M69&lt;&gt;"",$L69&gt;$M69),"connaissance des lieux plus récente, ","")&amp;IF(AND($M69&lt;&gt;"",$M69&gt;TODAY()),"délivrance datée dans le futur, ",""))&gt;0,"À redélivrer : "&amp;LEFT(IF(AND($U69&lt;&gt;"",$M69&lt;&gt;"",$U69&gt;$M69),"attestation plus récente, ","")&amp;IF(AND($H69&lt;&gt;"",$M69&lt;&gt;"",$H69&gt;$M69),"contrôle plus récent, ","")&amp;IF(AND($L69&lt;&gt;"",$M69&lt;&gt;"",$L69&gt;$M69),"connaissance des lieux plus récente, ","")&amp;IF(AND($M69&lt;&gt;"",$M69&gt;TODAY()),"délivrance datée dans le futur, ",""),LEN(IF(AND($U69&lt;&gt;"",$M69&lt;&gt;"",$U69&gt;$M69),"attestation plus récente, ","")&amp;IF(AND($H69&lt;&gt;"",$M69&lt;&gt;"",$H69&gt;$M69),"contrôle plus récent, ","")&amp;IF(AND($L69&lt;&gt;"",$M69&lt;&gt;"",$L69&gt;$M69),"connaissance des lieux plus récente, ","")&amp;IF(AND($M69&lt;&gt;"",$M69&gt;TODAY()),"délivrance datée dans le futur, ",""))-2),IF($P69&lt;TODAY(),"Expirée",IF($P69-TODAY()&lt;=60,"À renouveler","Valide"))))))</f>
      </c>
      <c r="R69" s="8"/>
      <c r="S69" s="14">
        <f>IF($A69="","",IFERROR(INDEX(Salariés!$D$2:$D$151,MATCH($A69,Salariés!$H$2:$H$151,0))&amp;"",""))</f>
      </c>
      <c r="T69" s="14">
        <f>IF($B69="","",IFERROR(VLOOKUP($B69,'Référentiel'!$A$2:$B$10,2,FALSE),""))</f>
      </c>
      <c r="U69" s="14">
        <f>IF(OR($A69="",$T69&lt;&gt;"Obligatoire"),"",IFERROR(IF(INDEX(Salariés!$E$2:$E$151,MATCH($A69,Salariés!$H$2:$H$151,0))="","",INDEX(Salariés!$E$2:$E$151,MATCH($A69,Salariés!$H$2:$H$151,0))),""))</f>
      </c>
      <c r="V69" s="14">
        <f>IF(OR($Q69="Valide",$Q69="À renouveler"),$P69+ROW()/100000,"")</f>
      </c>
      <c r="W69" s="14">
        <f>IF(AND($A69&lt;&gt;"",$A69='Autorisation à imprimer'!$D$1,OR($Q69="Valide",$Q69="À renouveler")),ROW(),"")</f>
      </c>
    </row>
    <row r="70" spans="1:23" x14ac:dyDescent="0.25">
      <c r="A70" s="8"/>
      <c r="B70" s="8"/>
      <c r="C70" s="8"/>
      <c r="D70" s="8"/>
      <c r="E70" s="8"/>
      <c r="F70" s="8"/>
      <c r="G70" s="8"/>
      <c r="H70" s="12"/>
      <c r="I70" s="8"/>
      <c r="J70" s="12"/>
      <c r="K70" s="13">
        <f>IF(AND($H70&lt;&gt;"",AND($E70="CACES®",$F70&lt;&gt;"",$F70&lt;&gt;"Sans objet")),EDATE($H70,12*IFERROR(VLOOKUP($F70,'Référentiel'!$D$2:$G$9,4,FALSE),5))-1,IF($J70="","",$J70))</f>
      </c>
      <c r="L70" s="12"/>
      <c r="M70" s="12"/>
      <c r="N70" s="12"/>
      <c r="O70" s="13">
        <f>IF(OR($A70="",$T70&lt;&gt;"Obligatoire"),"",IFERROR(IF(INDEX(Salariés!$F$2:$F$151,MATCH($A70,Salariés!$H$2:$H$151,0))="","",INDEX(Salariés!$F$2:$F$151,MATCH($A70,Salariés!$H$2:$H$151,0))),""))</f>
      </c>
      <c r="P70" s="13">
        <f>IF(NOT(OR($A70&lt;&gt;"",$B70&lt;&gt;"")),"",IF(COUNT($O70,$K70,$N70)=0,"",MIN($O70,$K70,$N70)))</f>
      </c>
      <c r="Q70" s="14">
        <f>IF(NOT(OR($A70&lt;&gt;"",$B70&lt;&gt;"")),"",IF($S70="Jeune en dérogation (R. 4153-40)","À vérifier : régime des jeunes (R. 4153-40)",IF(LEN(IF($A70="","salarié, ",IF(COUNTIF(Salariés!$H$2:$H$151,$A70)&gt;1,"salarié en double, ",""))&amp;IF($B70="","famille, ","")&amp;IF($E70="","type de contrôle, ","")&amp;IF(AND($T70="Obligatoire",$O70="",$S70&lt;&gt;"Jeune en dérogation (R. 4153-40)"),"attestation médicale, ","")&amp;IF($H70="","contrôle des connaissances, ","")&amp;IF($K70="","échéance du contrôle, ","")&amp;IF($L70="","connaissance des lieux, ","")&amp;IF($M70="","date de délivrance, ","")&amp;IF(AND($S70="Intérimaire",$N70=""),"date limite (fin de mission), ",""))&gt;0,"Incomplète : "&amp;LEFT(IF($A70="","salarié, ",IF(COUNTIF(Salariés!$H$2:$H$151,$A70)&gt;1,"salarié en double, ",""))&amp;IF($B70="","famille, ","")&amp;IF($E70="","type de contrôle, ","")&amp;IF(AND($T70="Obligatoire",$O70="",$S70&lt;&gt;"Jeune en dérogation (R. 4153-40)"),"attestation médicale, ","")&amp;IF($H70="","contrôle des connaissances, ","")&amp;IF($K70="","échéance du contrôle, ","")&amp;IF($L70="","connaissance des lieux, ","")&amp;IF($M70="","date de délivrance, ","")&amp;IF(AND($S70="Intérimaire",$N70=""),"date limite (fin de mission), ",""),LEN(IF($A70="","salarié, ",IF(COUNTIF(Salariés!$H$2:$H$151,$A70)&gt;1,"salarié en double, ",""))&amp;IF($B70="","famille, ","")&amp;IF($E70="","type de contrôle, ","")&amp;IF(AND($T70="Obligatoire",$O70="",$S70&lt;&gt;"Jeune en dérogation (R. 4153-40)"),"attestation médicale, ","")&amp;IF($H70="","contrôle des connaissances, ","")&amp;IF($K70="","échéance du contrôle, ","")&amp;IF($L70="","connaissance des lieux, ","")&amp;IF($M70="","date de délivrance, ","")&amp;IF(AND($S70="Intérimaire",$N70=""),"date limite (fin de mission), ",""))-2),IF(LEN(IF(AND($U70&lt;&gt;"",$M70&lt;&gt;"",$U70&gt;$M70),"attestation plus récente, ","")&amp;IF(AND($H70&lt;&gt;"",$M70&lt;&gt;"",$H70&gt;$M70),"contrôle plus récent, ","")&amp;IF(AND($L70&lt;&gt;"",$M70&lt;&gt;"",$L70&gt;$M70),"connaissance des lieux plus récente, ","")&amp;IF(AND($M70&lt;&gt;"",$M70&gt;TODAY()),"délivrance datée dans le futur, ",""))&gt;0,"À redélivrer : "&amp;LEFT(IF(AND($U70&lt;&gt;"",$M70&lt;&gt;"",$U70&gt;$M70),"attestation plus récente, ","")&amp;IF(AND($H70&lt;&gt;"",$M70&lt;&gt;"",$H70&gt;$M70),"contrôle plus récent, ","")&amp;IF(AND($L70&lt;&gt;"",$M70&lt;&gt;"",$L70&gt;$M70),"connaissance des lieux plus récente, ","")&amp;IF(AND($M70&lt;&gt;"",$M70&gt;TODAY()),"délivrance datée dans le futur, ",""),LEN(IF(AND($U70&lt;&gt;"",$M70&lt;&gt;"",$U70&gt;$M70),"attestation plus récente, ","")&amp;IF(AND($H70&lt;&gt;"",$M70&lt;&gt;"",$H70&gt;$M70),"contrôle plus récent, ","")&amp;IF(AND($L70&lt;&gt;"",$M70&lt;&gt;"",$L70&gt;$M70),"connaissance des lieux plus récente, ","")&amp;IF(AND($M70&lt;&gt;"",$M70&gt;TODAY()),"délivrance datée dans le futur, ",""))-2),IF($P70&lt;TODAY(),"Expirée",IF($P70-TODAY()&lt;=60,"À renouveler","Valide"))))))</f>
      </c>
      <c r="R70" s="8"/>
      <c r="S70" s="14">
        <f>IF($A70="","",IFERROR(INDEX(Salariés!$D$2:$D$151,MATCH($A70,Salariés!$H$2:$H$151,0))&amp;"",""))</f>
      </c>
      <c r="T70" s="14">
        <f>IF($B70="","",IFERROR(VLOOKUP($B70,'Référentiel'!$A$2:$B$10,2,FALSE),""))</f>
      </c>
      <c r="U70" s="14">
        <f>IF(OR($A70="",$T70&lt;&gt;"Obligatoire"),"",IFERROR(IF(INDEX(Salariés!$E$2:$E$151,MATCH($A70,Salariés!$H$2:$H$151,0))="","",INDEX(Salariés!$E$2:$E$151,MATCH($A70,Salariés!$H$2:$H$151,0))),""))</f>
      </c>
      <c r="V70" s="14">
        <f>IF(OR($Q70="Valide",$Q70="À renouveler"),$P70+ROW()/100000,"")</f>
      </c>
      <c r="W70" s="14">
        <f>IF(AND($A70&lt;&gt;"",$A70='Autorisation à imprimer'!$D$1,OR($Q70="Valide",$Q70="À renouveler")),ROW(),"")</f>
      </c>
    </row>
    <row r="71" spans="1:23" x14ac:dyDescent="0.25">
      <c r="A71" s="8"/>
      <c r="B71" s="8"/>
      <c r="C71" s="8"/>
      <c r="D71" s="8"/>
      <c r="E71" s="8"/>
      <c r="F71" s="8"/>
      <c r="G71" s="8"/>
      <c r="H71" s="12"/>
      <c r="I71" s="8"/>
      <c r="J71" s="12"/>
      <c r="K71" s="13">
        <f>IF(AND($H71&lt;&gt;"",AND($E71="CACES®",$F71&lt;&gt;"",$F71&lt;&gt;"Sans objet")),EDATE($H71,12*IFERROR(VLOOKUP($F71,'Référentiel'!$D$2:$G$9,4,FALSE),5))-1,IF($J71="","",$J71))</f>
      </c>
      <c r="L71" s="12"/>
      <c r="M71" s="12"/>
      <c r="N71" s="12"/>
      <c r="O71" s="13">
        <f>IF(OR($A71="",$T71&lt;&gt;"Obligatoire"),"",IFERROR(IF(INDEX(Salariés!$F$2:$F$151,MATCH($A71,Salariés!$H$2:$H$151,0))="","",INDEX(Salariés!$F$2:$F$151,MATCH($A71,Salariés!$H$2:$H$151,0))),""))</f>
      </c>
      <c r="P71" s="13">
        <f>IF(NOT(OR($A71&lt;&gt;"",$B71&lt;&gt;"")),"",IF(COUNT($O71,$K71,$N71)=0,"",MIN($O71,$K71,$N71)))</f>
      </c>
      <c r="Q71" s="14">
        <f>IF(NOT(OR($A71&lt;&gt;"",$B71&lt;&gt;"")),"",IF($S71="Jeune en dérogation (R. 4153-40)","À vérifier : régime des jeunes (R. 4153-40)",IF(LEN(IF($A71="","salarié, ",IF(COUNTIF(Salariés!$H$2:$H$151,$A71)&gt;1,"salarié en double, ",""))&amp;IF($B71="","famille, ","")&amp;IF($E71="","type de contrôle, ","")&amp;IF(AND($T71="Obligatoire",$O71="",$S71&lt;&gt;"Jeune en dérogation (R. 4153-40)"),"attestation médicale, ","")&amp;IF($H71="","contrôle des connaissances, ","")&amp;IF($K71="","échéance du contrôle, ","")&amp;IF($L71="","connaissance des lieux, ","")&amp;IF($M71="","date de délivrance, ","")&amp;IF(AND($S71="Intérimaire",$N71=""),"date limite (fin de mission), ",""))&gt;0,"Incomplète : "&amp;LEFT(IF($A71="","salarié, ",IF(COUNTIF(Salariés!$H$2:$H$151,$A71)&gt;1,"salarié en double, ",""))&amp;IF($B71="","famille, ","")&amp;IF($E71="","type de contrôle, ","")&amp;IF(AND($T71="Obligatoire",$O71="",$S71&lt;&gt;"Jeune en dérogation (R. 4153-40)"),"attestation médicale, ","")&amp;IF($H71="","contrôle des connaissances, ","")&amp;IF($K71="","échéance du contrôle, ","")&amp;IF($L71="","connaissance des lieux, ","")&amp;IF($M71="","date de délivrance, ","")&amp;IF(AND($S71="Intérimaire",$N71=""),"date limite (fin de mission), ",""),LEN(IF($A71="","salarié, ",IF(COUNTIF(Salariés!$H$2:$H$151,$A71)&gt;1,"salarié en double, ",""))&amp;IF($B71="","famille, ","")&amp;IF($E71="","type de contrôle, ","")&amp;IF(AND($T71="Obligatoire",$O71="",$S71&lt;&gt;"Jeune en dérogation (R. 4153-40)"),"attestation médicale, ","")&amp;IF($H71="","contrôle des connaissances, ","")&amp;IF($K71="","échéance du contrôle, ","")&amp;IF($L71="","connaissance des lieux, ","")&amp;IF($M71="","date de délivrance, ","")&amp;IF(AND($S71="Intérimaire",$N71=""),"date limite (fin de mission), ",""))-2),IF(LEN(IF(AND($U71&lt;&gt;"",$M71&lt;&gt;"",$U71&gt;$M71),"attestation plus récente, ","")&amp;IF(AND($H71&lt;&gt;"",$M71&lt;&gt;"",$H71&gt;$M71),"contrôle plus récent, ","")&amp;IF(AND($L71&lt;&gt;"",$M71&lt;&gt;"",$L71&gt;$M71),"connaissance des lieux plus récente, ","")&amp;IF(AND($M71&lt;&gt;"",$M71&gt;TODAY()),"délivrance datée dans le futur, ",""))&gt;0,"À redélivrer : "&amp;LEFT(IF(AND($U71&lt;&gt;"",$M71&lt;&gt;"",$U71&gt;$M71),"attestation plus récente, ","")&amp;IF(AND($H71&lt;&gt;"",$M71&lt;&gt;"",$H71&gt;$M71),"contrôle plus récent, ","")&amp;IF(AND($L71&lt;&gt;"",$M71&lt;&gt;"",$L71&gt;$M71),"connaissance des lieux plus récente, ","")&amp;IF(AND($M71&lt;&gt;"",$M71&gt;TODAY()),"délivrance datée dans le futur, ",""),LEN(IF(AND($U71&lt;&gt;"",$M71&lt;&gt;"",$U71&gt;$M71),"attestation plus récente, ","")&amp;IF(AND($H71&lt;&gt;"",$M71&lt;&gt;"",$H71&gt;$M71),"contrôle plus récent, ","")&amp;IF(AND($L71&lt;&gt;"",$M71&lt;&gt;"",$L71&gt;$M71),"connaissance des lieux plus récente, ","")&amp;IF(AND($M71&lt;&gt;"",$M71&gt;TODAY()),"délivrance datée dans le futur, ",""))-2),IF($P71&lt;TODAY(),"Expirée",IF($P71-TODAY()&lt;=60,"À renouveler","Valide"))))))</f>
      </c>
      <c r="R71" s="8"/>
      <c r="S71" s="14">
        <f>IF($A71="","",IFERROR(INDEX(Salariés!$D$2:$D$151,MATCH($A71,Salariés!$H$2:$H$151,0))&amp;"",""))</f>
      </c>
      <c r="T71" s="14">
        <f>IF($B71="","",IFERROR(VLOOKUP($B71,'Référentiel'!$A$2:$B$10,2,FALSE),""))</f>
      </c>
      <c r="U71" s="14">
        <f>IF(OR($A71="",$T71&lt;&gt;"Obligatoire"),"",IFERROR(IF(INDEX(Salariés!$E$2:$E$151,MATCH($A71,Salariés!$H$2:$H$151,0))="","",INDEX(Salariés!$E$2:$E$151,MATCH($A71,Salariés!$H$2:$H$151,0))),""))</f>
      </c>
      <c r="V71" s="14">
        <f>IF(OR($Q71="Valide",$Q71="À renouveler"),$P71+ROW()/100000,"")</f>
      </c>
      <c r="W71" s="14">
        <f>IF(AND($A71&lt;&gt;"",$A71='Autorisation à imprimer'!$D$1,OR($Q71="Valide",$Q71="À renouveler")),ROW(),"")</f>
      </c>
    </row>
    <row r="72" spans="1:23" x14ac:dyDescent="0.25">
      <c r="A72" s="8"/>
      <c r="B72" s="8"/>
      <c r="C72" s="8"/>
      <c r="D72" s="8"/>
      <c r="E72" s="8"/>
      <c r="F72" s="8"/>
      <c r="G72" s="8"/>
      <c r="H72" s="12"/>
      <c r="I72" s="8"/>
      <c r="J72" s="12"/>
      <c r="K72" s="13">
        <f>IF(AND($H72&lt;&gt;"",AND($E72="CACES®",$F72&lt;&gt;"",$F72&lt;&gt;"Sans objet")),EDATE($H72,12*IFERROR(VLOOKUP($F72,'Référentiel'!$D$2:$G$9,4,FALSE),5))-1,IF($J72="","",$J72))</f>
      </c>
      <c r="L72" s="12"/>
      <c r="M72" s="12"/>
      <c r="N72" s="12"/>
      <c r="O72" s="13">
        <f>IF(OR($A72="",$T72&lt;&gt;"Obligatoire"),"",IFERROR(IF(INDEX(Salariés!$F$2:$F$151,MATCH($A72,Salariés!$H$2:$H$151,0))="","",INDEX(Salariés!$F$2:$F$151,MATCH($A72,Salariés!$H$2:$H$151,0))),""))</f>
      </c>
      <c r="P72" s="13">
        <f>IF(NOT(OR($A72&lt;&gt;"",$B72&lt;&gt;"")),"",IF(COUNT($O72,$K72,$N72)=0,"",MIN($O72,$K72,$N72)))</f>
      </c>
      <c r="Q72" s="14">
        <f>IF(NOT(OR($A72&lt;&gt;"",$B72&lt;&gt;"")),"",IF($S72="Jeune en dérogation (R. 4153-40)","À vérifier : régime des jeunes (R. 4153-40)",IF(LEN(IF($A72="","salarié, ",IF(COUNTIF(Salariés!$H$2:$H$151,$A72)&gt;1,"salarié en double, ",""))&amp;IF($B72="","famille, ","")&amp;IF($E72="","type de contrôle, ","")&amp;IF(AND($T72="Obligatoire",$O72="",$S72&lt;&gt;"Jeune en dérogation (R. 4153-40)"),"attestation médicale, ","")&amp;IF($H72="","contrôle des connaissances, ","")&amp;IF($K72="","échéance du contrôle, ","")&amp;IF($L72="","connaissance des lieux, ","")&amp;IF($M72="","date de délivrance, ","")&amp;IF(AND($S72="Intérimaire",$N72=""),"date limite (fin de mission), ",""))&gt;0,"Incomplète : "&amp;LEFT(IF($A72="","salarié, ",IF(COUNTIF(Salariés!$H$2:$H$151,$A72)&gt;1,"salarié en double, ",""))&amp;IF($B72="","famille, ","")&amp;IF($E72="","type de contrôle, ","")&amp;IF(AND($T72="Obligatoire",$O72="",$S72&lt;&gt;"Jeune en dérogation (R. 4153-40)"),"attestation médicale, ","")&amp;IF($H72="","contrôle des connaissances, ","")&amp;IF($K72="","échéance du contrôle, ","")&amp;IF($L72="","connaissance des lieux, ","")&amp;IF($M72="","date de délivrance, ","")&amp;IF(AND($S72="Intérimaire",$N72=""),"date limite (fin de mission), ",""),LEN(IF($A72="","salarié, ",IF(COUNTIF(Salariés!$H$2:$H$151,$A72)&gt;1,"salarié en double, ",""))&amp;IF($B72="","famille, ","")&amp;IF($E72="","type de contrôle, ","")&amp;IF(AND($T72="Obligatoire",$O72="",$S72&lt;&gt;"Jeune en dérogation (R. 4153-40)"),"attestation médicale, ","")&amp;IF($H72="","contrôle des connaissances, ","")&amp;IF($K72="","échéance du contrôle, ","")&amp;IF($L72="","connaissance des lieux, ","")&amp;IF($M72="","date de délivrance, ","")&amp;IF(AND($S72="Intérimaire",$N72=""),"date limite (fin de mission), ",""))-2),IF(LEN(IF(AND($U72&lt;&gt;"",$M72&lt;&gt;"",$U72&gt;$M72),"attestation plus récente, ","")&amp;IF(AND($H72&lt;&gt;"",$M72&lt;&gt;"",$H72&gt;$M72),"contrôle plus récent, ","")&amp;IF(AND($L72&lt;&gt;"",$M72&lt;&gt;"",$L72&gt;$M72),"connaissance des lieux plus récente, ","")&amp;IF(AND($M72&lt;&gt;"",$M72&gt;TODAY()),"délivrance datée dans le futur, ",""))&gt;0,"À redélivrer : "&amp;LEFT(IF(AND($U72&lt;&gt;"",$M72&lt;&gt;"",$U72&gt;$M72),"attestation plus récente, ","")&amp;IF(AND($H72&lt;&gt;"",$M72&lt;&gt;"",$H72&gt;$M72),"contrôle plus récent, ","")&amp;IF(AND($L72&lt;&gt;"",$M72&lt;&gt;"",$L72&gt;$M72),"connaissance des lieux plus récente, ","")&amp;IF(AND($M72&lt;&gt;"",$M72&gt;TODAY()),"délivrance datée dans le futur, ",""),LEN(IF(AND($U72&lt;&gt;"",$M72&lt;&gt;"",$U72&gt;$M72),"attestation plus récente, ","")&amp;IF(AND($H72&lt;&gt;"",$M72&lt;&gt;"",$H72&gt;$M72),"contrôle plus récent, ","")&amp;IF(AND($L72&lt;&gt;"",$M72&lt;&gt;"",$L72&gt;$M72),"connaissance des lieux plus récente, ","")&amp;IF(AND($M72&lt;&gt;"",$M72&gt;TODAY()),"délivrance datée dans le futur, ",""))-2),IF($P72&lt;TODAY(),"Expirée",IF($P72-TODAY()&lt;=60,"À renouveler","Valide"))))))</f>
      </c>
      <c r="R72" s="8"/>
      <c r="S72" s="14">
        <f>IF($A72="","",IFERROR(INDEX(Salariés!$D$2:$D$151,MATCH($A72,Salariés!$H$2:$H$151,0))&amp;"",""))</f>
      </c>
      <c r="T72" s="14">
        <f>IF($B72="","",IFERROR(VLOOKUP($B72,'Référentiel'!$A$2:$B$10,2,FALSE),""))</f>
      </c>
      <c r="U72" s="14">
        <f>IF(OR($A72="",$T72&lt;&gt;"Obligatoire"),"",IFERROR(IF(INDEX(Salariés!$E$2:$E$151,MATCH($A72,Salariés!$H$2:$H$151,0))="","",INDEX(Salariés!$E$2:$E$151,MATCH($A72,Salariés!$H$2:$H$151,0))),""))</f>
      </c>
      <c r="V72" s="14">
        <f>IF(OR($Q72="Valide",$Q72="À renouveler"),$P72+ROW()/100000,"")</f>
      </c>
      <c r="W72" s="14">
        <f>IF(AND($A72&lt;&gt;"",$A72='Autorisation à imprimer'!$D$1,OR($Q72="Valide",$Q72="À renouveler")),ROW(),"")</f>
      </c>
    </row>
    <row r="73" spans="1:23" x14ac:dyDescent="0.25">
      <c r="A73" s="8"/>
      <c r="B73" s="8"/>
      <c r="C73" s="8"/>
      <c r="D73" s="8"/>
      <c r="E73" s="8"/>
      <c r="F73" s="8"/>
      <c r="G73" s="8"/>
      <c r="H73" s="12"/>
      <c r="I73" s="8"/>
      <c r="J73" s="12"/>
      <c r="K73" s="13">
        <f>IF(AND($H73&lt;&gt;"",AND($E73="CACES®",$F73&lt;&gt;"",$F73&lt;&gt;"Sans objet")),EDATE($H73,12*IFERROR(VLOOKUP($F73,'Référentiel'!$D$2:$G$9,4,FALSE),5))-1,IF($J73="","",$J73))</f>
      </c>
      <c r="L73" s="12"/>
      <c r="M73" s="12"/>
      <c r="N73" s="12"/>
      <c r="O73" s="13">
        <f>IF(OR($A73="",$T73&lt;&gt;"Obligatoire"),"",IFERROR(IF(INDEX(Salariés!$F$2:$F$151,MATCH($A73,Salariés!$H$2:$H$151,0))="","",INDEX(Salariés!$F$2:$F$151,MATCH($A73,Salariés!$H$2:$H$151,0))),""))</f>
      </c>
      <c r="P73" s="13">
        <f>IF(NOT(OR($A73&lt;&gt;"",$B73&lt;&gt;"")),"",IF(COUNT($O73,$K73,$N73)=0,"",MIN($O73,$K73,$N73)))</f>
      </c>
      <c r="Q73" s="14">
        <f>IF(NOT(OR($A73&lt;&gt;"",$B73&lt;&gt;"")),"",IF($S73="Jeune en dérogation (R. 4153-40)","À vérifier : régime des jeunes (R. 4153-40)",IF(LEN(IF($A73="","salarié, ",IF(COUNTIF(Salariés!$H$2:$H$151,$A73)&gt;1,"salarié en double, ",""))&amp;IF($B73="","famille, ","")&amp;IF($E73="","type de contrôle, ","")&amp;IF(AND($T73="Obligatoire",$O73="",$S73&lt;&gt;"Jeune en dérogation (R. 4153-40)"),"attestation médicale, ","")&amp;IF($H73="","contrôle des connaissances, ","")&amp;IF($K73="","échéance du contrôle, ","")&amp;IF($L73="","connaissance des lieux, ","")&amp;IF($M73="","date de délivrance, ","")&amp;IF(AND($S73="Intérimaire",$N73=""),"date limite (fin de mission), ",""))&gt;0,"Incomplète : "&amp;LEFT(IF($A73="","salarié, ",IF(COUNTIF(Salariés!$H$2:$H$151,$A73)&gt;1,"salarié en double, ",""))&amp;IF($B73="","famille, ","")&amp;IF($E73="","type de contrôle, ","")&amp;IF(AND($T73="Obligatoire",$O73="",$S73&lt;&gt;"Jeune en dérogation (R. 4153-40)"),"attestation médicale, ","")&amp;IF($H73="","contrôle des connaissances, ","")&amp;IF($K73="","échéance du contrôle, ","")&amp;IF($L73="","connaissance des lieux, ","")&amp;IF($M73="","date de délivrance, ","")&amp;IF(AND($S73="Intérimaire",$N73=""),"date limite (fin de mission), ",""),LEN(IF($A73="","salarié, ",IF(COUNTIF(Salariés!$H$2:$H$151,$A73)&gt;1,"salarié en double, ",""))&amp;IF($B73="","famille, ","")&amp;IF($E73="","type de contrôle, ","")&amp;IF(AND($T73="Obligatoire",$O73="",$S73&lt;&gt;"Jeune en dérogation (R. 4153-40)"),"attestation médicale, ","")&amp;IF($H73="","contrôle des connaissances, ","")&amp;IF($K73="","échéance du contrôle, ","")&amp;IF($L73="","connaissance des lieux, ","")&amp;IF($M73="","date de délivrance, ","")&amp;IF(AND($S73="Intérimaire",$N73=""),"date limite (fin de mission), ",""))-2),IF(LEN(IF(AND($U73&lt;&gt;"",$M73&lt;&gt;"",$U73&gt;$M73),"attestation plus récente, ","")&amp;IF(AND($H73&lt;&gt;"",$M73&lt;&gt;"",$H73&gt;$M73),"contrôle plus récent, ","")&amp;IF(AND($L73&lt;&gt;"",$M73&lt;&gt;"",$L73&gt;$M73),"connaissance des lieux plus récente, ","")&amp;IF(AND($M73&lt;&gt;"",$M73&gt;TODAY()),"délivrance datée dans le futur, ",""))&gt;0,"À redélivrer : "&amp;LEFT(IF(AND($U73&lt;&gt;"",$M73&lt;&gt;"",$U73&gt;$M73),"attestation plus récente, ","")&amp;IF(AND($H73&lt;&gt;"",$M73&lt;&gt;"",$H73&gt;$M73),"contrôle plus récent, ","")&amp;IF(AND($L73&lt;&gt;"",$M73&lt;&gt;"",$L73&gt;$M73),"connaissance des lieux plus récente, ","")&amp;IF(AND($M73&lt;&gt;"",$M73&gt;TODAY()),"délivrance datée dans le futur, ",""),LEN(IF(AND($U73&lt;&gt;"",$M73&lt;&gt;"",$U73&gt;$M73),"attestation plus récente, ","")&amp;IF(AND($H73&lt;&gt;"",$M73&lt;&gt;"",$H73&gt;$M73),"contrôle plus récent, ","")&amp;IF(AND($L73&lt;&gt;"",$M73&lt;&gt;"",$L73&gt;$M73),"connaissance des lieux plus récente, ","")&amp;IF(AND($M73&lt;&gt;"",$M73&gt;TODAY()),"délivrance datée dans le futur, ",""))-2),IF($P73&lt;TODAY(),"Expirée",IF($P73-TODAY()&lt;=60,"À renouveler","Valide"))))))</f>
      </c>
      <c r="R73" s="8"/>
      <c r="S73" s="14">
        <f>IF($A73="","",IFERROR(INDEX(Salariés!$D$2:$D$151,MATCH($A73,Salariés!$H$2:$H$151,0))&amp;"",""))</f>
      </c>
      <c r="T73" s="14">
        <f>IF($B73="","",IFERROR(VLOOKUP($B73,'Référentiel'!$A$2:$B$10,2,FALSE),""))</f>
      </c>
      <c r="U73" s="14">
        <f>IF(OR($A73="",$T73&lt;&gt;"Obligatoire"),"",IFERROR(IF(INDEX(Salariés!$E$2:$E$151,MATCH($A73,Salariés!$H$2:$H$151,0))="","",INDEX(Salariés!$E$2:$E$151,MATCH($A73,Salariés!$H$2:$H$151,0))),""))</f>
      </c>
      <c r="V73" s="14">
        <f>IF(OR($Q73="Valide",$Q73="À renouveler"),$P73+ROW()/100000,"")</f>
      </c>
      <c r="W73" s="14">
        <f>IF(AND($A73&lt;&gt;"",$A73='Autorisation à imprimer'!$D$1,OR($Q73="Valide",$Q73="À renouveler")),ROW(),"")</f>
      </c>
    </row>
    <row r="74" spans="1:23" x14ac:dyDescent="0.25">
      <c r="A74" s="8"/>
      <c r="B74" s="8"/>
      <c r="C74" s="8"/>
      <c r="D74" s="8"/>
      <c r="E74" s="8"/>
      <c r="F74" s="8"/>
      <c r="G74" s="8"/>
      <c r="H74" s="12"/>
      <c r="I74" s="8"/>
      <c r="J74" s="12"/>
      <c r="K74" s="13">
        <f>IF(AND($H74&lt;&gt;"",AND($E74="CACES®",$F74&lt;&gt;"",$F74&lt;&gt;"Sans objet")),EDATE($H74,12*IFERROR(VLOOKUP($F74,'Référentiel'!$D$2:$G$9,4,FALSE),5))-1,IF($J74="","",$J74))</f>
      </c>
      <c r="L74" s="12"/>
      <c r="M74" s="12"/>
      <c r="N74" s="12"/>
      <c r="O74" s="13">
        <f>IF(OR($A74="",$T74&lt;&gt;"Obligatoire"),"",IFERROR(IF(INDEX(Salariés!$F$2:$F$151,MATCH($A74,Salariés!$H$2:$H$151,0))="","",INDEX(Salariés!$F$2:$F$151,MATCH($A74,Salariés!$H$2:$H$151,0))),""))</f>
      </c>
      <c r="P74" s="13">
        <f>IF(NOT(OR($A74&lt;&gt;"",$B74&lt;&gt;"")),"",IF(COUNT($O74,$K74,$N74)=0,"",MIN($O74,$K74,$N74)))</f>
      </c>
      <c r="Q74" s="14">
        <f>IF(NOT(OR($A74&lt;&gt;"",$B74&lt;&gt;"")),"",IF($S74="Jeune en dérogation (R. 4153-40)","À vérifier : régime des jeunes (R. 4153-40)",IF(LEN(IF($A74="","salarié, ",IF(COUNTIF(Salariés!$H$2:$H$151,$A74)&gt;1,"salarié en double, ",""))&amp;IF($B74="","famille, ","")&amp;IF($E74="","type de contrôle, ","")&amp;IF(AND($T74="Obligatoire",$O74="",$S74&lt;&gt;"Jeune en dérogation (R. 4153-40)"),"attestation médicale, ","")&amp;IF($H74="","contrôle des connaissances, ","")&amp;IF($K74="","échéance du contrôle, ","")&amp;IF($L74="","connaissance des lieux, ","")&amp;IF($M74="","date de délivrance, ","")&amp;IF(AND($S74="Intérimaire",$N74=""),"date limite (fin de mission), ",""))&gt;0,"Incomplète : "&amp;LEFT(IF($A74="","salarié, ",IF(COUNTIF(Salariés!$H$2:$H$151,$A74)&gt;1,"salarié en double, ",""))&amp;IF($B74="","famille, ","")&amp;IF($E74="","type de contrôle, ","")&amp;IF(AND($T74="Obligatoire",$O74="",$S74&lt;&gt;"Jeune en dérogation (R. 4153-40)"),"attestation médicale, ","")&amp;IF($H74="","contrôle des connaissances, ","")&amp;IF($K74="","échéance du contrôle, ","")&amp;IF($L74="","connaissance des lieux, ","")&amp;IF($M74="","date de délivrance, ","")&amp;IF(AND($S74="Intérimaire",$N74=""),"date limite (fin de mission), ",""),LEN(IF($A74="","salarié, ",IF(COUNTIF(Salariés!$H$2:$H$151,$A74)&gt;1,"salarié en double, ",""))&amp;IF($B74="","famille, ","")&amp;IF($E74="","type de contrôle, ","")&amp;IF(AND($T74="Obligatoire",$O74="",$S74&lt;&gt;"Jeune en dérogation (R. 4153-40)"),"attestation médicale, ","")&amp;IF($H74="","contrôle des connaissances, ","")&amp;IF($K74="","échéance du contrôle, ","")&amp;IF($L74="","connaissance des lieux, ","")&amp;IF($M74="","date de délivrance, ","")&amp;IF(AND($S74="Intérimaire",$N74=""),"date limite (fin de mission), ",""))-2),IF(LEN(IF(AND($U74&lt;&gt;"",$M74&lt;&gt;"",$U74&gt;$M74),"attestation plus récente, ","")&amp;IF(AND($H74&lt;&gt;"",$M74&lt;&gt;"",$H74&gt;$M74),"contrôle plus récent, ","")&amp;IF(AND($L74&lt;&gt;"",$M74&lt;&gt;"",$L74&gt;$M74),"connaissance des lieux plus récente, ","")&amp;IF(AND($M74&lt;&gt;"",$M74&gt;TODAY()),"délivrance datée dans le futur, ",""))&gt;0,"À redélivrer : "&amp;LEFT(IF(AND($U74&lt;&gt;"",$M74&lt;&gt;"",$U74&gt;$M74),"attestation plus récente, ","")&amp;IF(AND($H74&lt;&gt;"",$M74&lt;&gt;"",$H74&gt;$M74),"contrôle plus récent, ","")&amp;IF(AND($L74&lt;&gt;"",$M74&lt;&gt;"",$L74&gt;$M74),"connaissance des lieux plus récente, ","")&amp;IF(AND($M74&lt;&gt;"",$M74&gt;TODAY()),"délivrance datée dans le futur, ",""),LEN(IF(AND($U74&lt;&gt;"",$M74&lt;&gt;"",$U74&gt;$M74),"attestation plus récente, ","")&amp;IF(AND($H74&lt;&gt;"",$M74&lt;&gt;"",$H74&gt;$M74),"contrôle plus récent, ","")&amp;IF(AND($L74&lt;&gt;"",$M74&lt;&gt;"",$L74&gt;$M74),"connaissance des lieux plus récente, ","")&amp;IF(AND($M74&lt;&gt;"",$M74&gt;TODAY()),"délivrance datée dans le futur, ",""))-2),IF($P74&lt;TODAY(),"Expirée",IF($P74-TODAY()&lt;=60,"À renouveler","Valide"))))))</f>
      </c>
      <c r="R74" s="8"/>
      <c r="S74" s="14">
        <f>IF($A74="","",IFERROR(INDEX(Salariés!$D$2:$D$151,MATCH($A74,Salariés!$H$2:$H$151,0))&amp;"",""))</f>
      </c>
      <c r="T74" s="14">
        <f>IF($B74="","",IFERROR(VLOOKUP($B74,'Référentiel'!$A$2:$B$10,2,FALSE),""))</f>
      </c>
      <c r="U74" s="14">
        <f>IF(OR($A74="",$T74&lt;&gt;"Obligatoire"),"",IFERROR(IF(INDEX(Salariés!$E$2:$E$151,MATCH($A74,Salariés!$H$2:$H$151,0))="","",INDEX(Salariés!$E$2:$E$151,MATCH($A74,Salariés!$H$2:$H$151,0))),""))</f>
      </c>
      <c r="V74" s="14">
        <f>IF(OR($Q74="Valide",$Q74="À renouveler"),$P74+ROW()/100000,"")</f>
      </c>
      <c r="W74" s="14">
        <f>IF(AND($A74&lt;&gt;"",$A74='Autorisation à imprimer'!$D$1,OR($Q74="Valide",$Q74="À renouveler")),ROW(),"")</f>
      </c>
    </row>
    <row r="75" spans="1:23" x14ac:dyDescent="0.25">
      <c r="A75" s="8"/>
      <c r="B75" s="8"/>
      <c r="C75" s="8"/>
      <c r="D75" s="8"/>
      <c r="E75" s="8"/>
      <c r="F75" s="8"/>
      <c r="G75" s="8"/>
      <c r="H75" s="12"/>
      <c r="I75" s="8"/>
      <c r="J75" s="12"/>
      <c r="K75" s="13">
        <f>IF(AND($H75&lt;&gt;"",AND($E75="CACES®",$F75&lt;&gt;"",$F75&lt;&gt;"Sans objet")),EDATE($H75,12*IFERROR(VLOOKUP($F75,'Référentiel'!$D$2:$G$9,4,FALSE),5))-1,IF($J75="","",$J75))</f>
      </c>
      <c r="L75" s="12"/>
      <c r="M75" s="12"/>
      <c r="N75" s="12"/>
      <c r="O75" s="13">
        <f>IF(OR($A75="",$T75&lt;&gt;"Obligatoire"),"",IFERROR(IF(INDEX(Salariés!$F$2:$F$151,MATCH($A75,Salariés!$H$2:$H$151,0))="","",INDEX(Salariés!$F$2:$F$151,MATCH($A75,Salariés!$H$2:$H$151,0))),""))</f>
      </c>
      <c r="P75" s="13">
        <f>IF(NOT(OR($A75&lt;&gt;"",$B75&lt;&gt;"")),"",IF(COUNT($O75,$K75,$N75)=0,"",MIN($O75,$K75,$N75)))</f>
      </c>
      <c r="Q75" s="14">
        <f>IF(NOT(OR($A75&lt;&gt;"",$B75&lt;&gt;"")),"",IF($S75="Jeune en dérogation (R. 4153-40)","À vérifier : régime des jeunes (R. 4153-40)",IF(LEN(IF($A75="","salarié, ",IF(COUNTIF(Salariés!$H$2:$H$151,$A75)&gt;1,"salarié en double, ",""))&amp;IF($B75="","famille, ","")&amp;IF($E75="","type de contrôle, ","")&amp;IF(AND($T75="Obligatoire",$O75="",$S75&lt;&gt;"Jeune en dérogation (R. 4153-40)"),"attestation médicale, ","")&amp;IF($H75="","contrôle des connaissances, ","")&amp;IF($K75="","échéance du contrôle, ","")&amp;IF($L75="","connaissance des lieux, ","")&amp;IF($M75="","date de délivrance, ","")&amp;IF(AND($S75="Intérimaire",$N75=""),"date limite (fin de mission), ",""))&gt;0,"Incomplète : "&amp;LEFT(IF($A75="","salarié, ",IF(COUNTIF(Salariés!$H$2:$H$151,$A75)&gt;1,"salarié en double, ",""))&amp;IF($B75="","famille, ","")&amp;IF($E75="","type de contrôle, ","")&amp;IF(AND($T75="Obligatoire",$O75="",$S75&lt;&gt;"Jeune en dérogation (R. 4153-40)"),"attestation médicale, ","")&amp;IF($H75="","contrôle des connaissances, ","")&amp;IF($K75="","échéance du contrôle, ","")&amp;IF($L75="","connaissance des lieux, ","")&amp;IF($M75="","date de délivrance, ","")&amp;IF(AND($S75="Intérimaire",$N75=""),"date limite (fin de mission), ",""),LEN(IF($A75="","salarié, ",IF(COUNTIF(Salariés!$H$2:$H$151,$A75)&gt;1,"salarié en double, ",""))&amp;IF($B75="","famille, ","")&amp;IF($E75="","type de contrôle, ","")&amp;IF(AND($T75="Obligatoire",$O75="",$S75&lt;&gt;"Jeune en dérogation (R. 4153-40)"),"attestation médicale, ","")&amp;IF($H75="","contrôle des connaissances, ","")&amp;IF($K75="","échéance du contrôle, ","")&amp;IF($L75="","connaissance des lieux, ","")&amp;IF($M75="","date de délivrance, ","")&amp;IF(AND($S75="Intérimaire",$N75=""),"date limite (fin de mission), ",""))-2),IF(LEN(IF(AND($U75&lt;&gt;"",$M75&lt;&gt;"",$U75&gt;$M75),"attestation plus récente, ","")&amp;IF(AND($H75&lt;&gt;"",$M75&lt;&gt;"",$H75&gt;$M75),"contrôle plus récent, ","")&amp;IF(AND($L75&lt;&gt;"",$M75&lt;&gt;"",$L75&gt;$M75),"connaissance des lieux plus récente, ","")&amp;IF(AND($M75&lt;&gt;"",$M75&gt;TODAY()),"délivrance datée dans le futur, ",""))&gt;0,"À redélivrer : "&amp;LEFT(IF(AND($U75&lt;&gt;"",$M75&lt;&gt;"",$U75&gt;$M75),"attestation plus récente, ","")&amp;IF(AND($H75&lt;&gt;"",$M75&lt;&gt;"",$H75&gt;$M75),"contrôle plus récent, ","")&amp;IF(AND($L75&lt;&gt;"",$M75&lt;&gt;"",$L75&gt;$M75),"connaissance des lieux plus récente, ","")&amp;IF(AND($M75&lt;&gt;"",$M75&gt;TODAY()),"délivrance datée dans le futur, ",""),LEN(IF(AND($U75&lt;&gt;"",$M75&lt;&gt;"",$U75&gt;$M75),"attestation plus récente, ","")&amp;IF(AND($H75&lt;&gt;"",$M75&lt;&gt;"",$H75&gt;$M75),"contrôle plus récent, ","")&amp;IF(AND($L75&lt;&gt;"",$M75&lt;&gt;"",$L75&gt;$M75),"connaissance des lieux plus récente, ","")&amp;IF(AND($M75&lt;&gt;"",$M75&gt;TODAY()),"délivrance datée dans le futur, ",""))-2),IF($P75&lt;TODAY(),"Expirée",IF($P75-TODAY()&lt;=60,"À renouveler","Valide"))))))</f>
      </c>
      <c r="R75" s="8"/>
      <c r="S75" s="14">
        <f>IF($A75="","",IFERROR(INDEX(Salariés!$D$2:$D$151,MATCH($A75,Salariés!$H$2:$H$151,0))&amp;"",""))</f>
      </c>
      <c r="T75" s="14">
        <f>IF($B75="","",IFERROR(VLOOKUP($B75,'Référentiel'!$A$2:$B$10,2,FALSE),""))</f>
      </c>
      <c r="U75" s="14">
        <f>IF(OR($A75="",$T75&lt;&gt;"Obligatoire"),"",IFERROR(IF(INDEX(Salariés!$E$2:$E$151,MATCH($A75,Salariés!$H$2:$H$151,0))="","",INDEX(Salariés!$E$2:$E$151,MATCH($A75,Salariés!$H$2:$H$151,0))),""))</f>
      </c>
      <c r="V75" s="14">
        <f>IF(OR($Q75="Valide",$Q75="À renouveler"),$P75+ROW()/100000,"")</f>
      </c>
      <c r="W75" s="14">
        <f>IF(AND($A75&lt;&gt;"",$A75='Autorisation à imprimer'!$D$1,OR($Q75="Valide",$Q75="À renouveler")),ROW(),"")</f>
      </c>
    </row>
    <row r="76" spans="1:23" x14ac:dyDescent="0.25">
      <c r="A76" s="8"/>
      <c r="B76" s="8"/>
      <c r="C76" s="8"/>
      <c r="D76" s="8"/>
      <c r="E76" s="8"/>
      <c r="F76" s="8"/>
      <c r="G76" s="8"/>
      <c r="H76" s="12"/>
      <c r="I76" s="8"/>
      <c r="J76" s="12"/>
      <c r="K76" s="13">
        <f>IF(AND($H76&lt;&gt;"",AND($E76="CACES®",$F76&lt;&gt;"",$F76&lt;&gt;"Sans objet")),EDATE($H76,12*IFERROR(VLOOKUP($F76,'Référentiel'!$D$2:$G$9,4,FALSE),5))-1,IF($J76="","",$J76))</f>
      </c>
      <c r="L76" s="12"/>
      <c r="M76" s="12"/>
      <c r="N76" s="12"/>
      <c r="O76" s="13">
        <f>IF(OR($A76="",$T76&lt;&gt;"Obligatoire"),"",IFERROR(IF(INDEX(Salariés!$F$2:$F$151,MATCH($A76,Salariés!$H$2:$H$151,0))="","",INDEX(Salariés!$F$2:$F$151,MATCH($A76,Salariés!$H$2:$H$151,0))),""))</f>
      </c>
      <c r="P76" s="13">
        <f>IF(NOT(OR($A76&lt;&gt;"",$B76&lt;&gt;"")),"",IF(COUNT($O76,$K76,$N76)=0,"",MIN($O76,$K76,$N76)))</f>
      </c>
      <c r="Q76" s="14">
        <f>IF(NOT(OR($A76&lt;&gt;"",$B76&lt;&gt;"")),"",IF($S76="Jeune en dérogation (R. 4153-40)","À vérifier : régime des jeunes (R. 4153-40)",IF(LEN(IF($A76="","salarié, ",IF(COUNTIF(Salariés!$H$2:$H$151,$A76)&gt;1,"salarié en double, ",""))&amp;IF($B76="","famille, ","")&amp;IF($E76="","type de contrôle, ","")&amp;IF(AND($T76="Obligatoire",$O76="",$S76&lt;&gt;"Jeune en dérogation (R. 4153-40)"),"attestation médicale, ","")&amp;IF($H76="","contrôle des connaissances, ","")&amp;IF($K76="","échéance du contrôle, ","")&amp;IF($L76="","connaissance des lieux, ","")&amp;IF($M76="","date de délivrance, ","")&amp;IF(AND($S76="Intérimaire",$N76=""),"date limite (fin de mission), ",""))&gt;0,"Incomplète : "&amp;LEFT(IF($A76="","salarié, ",IF(COUNTIF(Salariés!$H$2:$H$151,$A76)&gt;1,"salarié en double, ",""))&amp;IF($B76="","famille, ","")&amp;IF($E76="","type de contrôle, ","")&amp;IF(AND($T76="Obligatoire",$O76="",$S76&lt;&gt;"Jeune en dérogation (R. 4153-40)"),"attestation médicale, ","")&amp;IF($H76="","contrôle des connaissances, ","")&amp;IF($K76="","échéance du contrôle, ","")&amp;IF($L76="","connaissance des lieux, ","")&amp;IF($M76="","date de délivrance, ","")&amp;IF(AND($S76="Intérimaire",$N76=""),"date limite (fin de mission), ",""),LEN(IF($A76="","salarié, ",IF(COUNTIF(Salariés!$H$2:$H$151,$A76)&gt;1,"salarié en double, ",""))&amp;IF($B76="","famille, ","")&amp;IF($E76="","type de contrôle, ","")&amp;IF(AND($T76="Obligatoire",$O76="",$S76&lt;&gt;"Jeune en dérogation (R. 4153-40)"),"attestation médicale, ","")&amp;IF($H76="","contrôle des connaissances, ","")&amp;IF($K76="","échéance du contrôle, ","")&amp;IF($L76="","connaissance des lieux, ","")&amp;IF($M76="","date de délivrance, ","")&amp;IF(AND($S76="Intérimaire",$N76=""),"date limite (fin de mission), ",""))-2),IF(LEN(IF(AND($U76&lt;&gt;"",$M76&lt;&gt;"",$U76&gt;$M76),"attestation plus récente, ","")&amp;IF(AND($H76&lt;&gt;"",$M76&lt;&gt;"",$H76&gt;$M76),"contrôle plus récent, ","")&amp;IF(AND($L76&lt;&gt;"",$M76&lt;&gt;"",$L76&gt;$M76),"connaissance des lieux plus récente, ","")&amp;IF(AND($M76&lt;&gt;"",$M76&gt;TODAY()),"délivrance datée dans le futur, ",""))&gt;0,"À redélivrer : "&amp;LEFT(IF(AND($U76&lt;&gt;"",$M76&lt;&gt;"",$U76&gt;$M76),"attestation plus récente, ","")&amp;IF(AND($H76&lt;&gt;"",$M76&lt;&gt;"",$H76&gt;$M76),"contrôle plus récent, ","")&amp;IF(AND($L76&lt;&gt;"",$M76&lt;&gt;"",$L76&gt;$M76),"connaissance des lieux plus récente, ","")&amp;IF(AND($M76&lt;&gt;"",$M76&gt;TODAY()),"délivrance datée dans le futur, ",""),LEN(IF(AND($U76&lt;&gt;"",$M76&lt;&gt;"",$U76&gt;$M76),"attestation plus récente, ","")&amp;IF(AND($H76&lt;&gt;"",$M76&lt;&gt;"",$H76&gt;$M76),"contrôle plus récent, ","")&amp;IF(AND($L76&lt;&gt;"",$M76&lt;&gt;"",$L76&gt;$M76),"connaissance des lieux plus récente, ","")&amp;IF(AND($M76&lt;&gt;"",$M76&gt;TODAY()),"délivrance datée dans le futur, ",""))-2),IF($P76&lt;TODAY(),"Expirée",IF($P76-TODAY()&lt;=60,"À renouveler","Valide"))))))</f>
      </c>
      <c r="R76" s="8"/>
      <c r="S76" s="14">
        <f>IF($A76="","",IFERROR(INDEX(Salariés!$D$2:$D$151,MATCH($A76,Salariés!$H$2:$H$151,0))&amp;"",""))</f>
      </c>
      <c r="T76" s="14">
        <f>IF($B76="","",IFERROR(VLOOKUP($B76,'Référentiel'!$A$2:$B$10,2,FALSE),""))</f>
      </c>
      <c r="U76" s="14">
        <f>IF(OR($A76="",$T76&lt;&gt;"Obligatoire"),"",IFERROR(IF(INDEX(Salariés!$E$2:$E$151,MATCH($A76,Salariés!$H$2:$H$151,0))="","",INDEX(Salariés!$E$2:$E$151,MATCH($A76,Salariés!$H$2:$H$151,0))),""))</f>
      </c>
      <c r="V76" s="14">
        <f>IF(OR($Q76="Valide",$Q76="À renouveler"),$P76+ROW()/100000,"")</f>
      </c>
      <c r="W76" s="14">
        <f>IF(AND($A76&lt;&gt;"",$A76='Autorisation à imprimer'!$D$1,OR($Q76="Valide",$Q76="À renouveler")),ROW(),"")</f>
      </c>
    </row>
    <row r="77" spans="1:23" x14ac:dyDescent="0.25">
      <c r="A77" s="8"/>
      <c r="B77" s="8"/>
      <c r="C77" s="8"/>
      <c r="D77" s="8"/>
      <c r="E77" s="8"/>
      <c r="F77" s="8"/>
      <c r="G77" s="8"/>
      <c r="H77" s="12"/>
      <c r="I77" s="8"/>
      <c r="J77" s="12"/>
      <c r="K77" s="13">
        <f>IF(AND($H77&lt;&gt;"",AND($E77="CACES®",$F77&lt;&gt;"",$F77&lt;&gt;"Sans objet")),EDATE($H77,12*IFERROR(VLOOKUP($F77,'Référentiel'!$D$2:$G$9,4,FALSE),5))-1,IF($J77="","",$J77))</f>
      </c>
      <c r="L77" s="12"/>
      <c r="M77" s="12"/>
      <c r="N77" s="12"/>
      <c r="O77" s="13">
        <f>IF(OR($A77="",$T77&lt;&gt;"Obligatoire"),"",IFERROR(IF(INDEX(Salariés!$F$2:$F$151,MATCH($A77,Salariés!$H$2:$H$151,0))="","",INDEX(Salariés!$F$2:$F$151,MATCH($A77,Salariés!$H$2:$H$151,0))),""))</f>
      </c>
      <c r="P77" s="13">
        <f>IF(NOT(OR($A77&lt;&gt;"",$B77&lt;&gt;"")),"",IF(COUNT($O77,$K77,$N77)=0,"",MIN($O77,$K77,$N77)))</f>
      </c>
      <c r="Q77" s="14">
        <f>IF(NOT(OR($A77&lt;&gt;"",$B77&lt;&gt;"")),"",IF($S77="Jeune en dérogation (R. 4153-40)","À vérifier : régime des jeunes (R. 4153-40)",IF(LEN(IF($A77="","salarié, ",IF(COUNTIF(Salariés!$H$2:$H$151,$A77)&gt;1,"salarié en double, ",""))&amp;IF($B77="","famille, ","")&amp;IF($E77="","type de contrôle, ","")&amp;IF(AND($T77="Obligatoire",$O77="",$S77&lt;&gt;"Jeune en dérogation (R. 4153-40)"),"attestation médicale, ","")&amp;IF($H77="","contrôle des connaissances, ","")&amp;IF($K77="","échéance du contrôle, ","")&amp;IF($L77="","connaissance des lieux, ","")&amp;IF($M77="","date de délivrance, ","")&amp;IF(AND($S77="Intérimaire",$N77=""),"date limite (fin de mission), ",""))&gt;0,"Incomplète : "&amp;LEFT(IF($A77="","salarié, ",IF(COUNTIF(Salariés!$H$2:$H$151,$A77)&gt;1,"salarié en double, ",""))&amp;IF($B77="","famille, ","")&amp;IF($E77="","type de contrôle, ","")&amp;IF(AND($T77="Obligatoire",$O77="",$S77&lt;&gt;"Jeune en dérogation (R. 4153-40)"),"attestation médicale, ","")&amp;IF($H77="","contrôle des connaissances, ","")&amp;IF($K77="","échéance du contrôle, ","")&amp;IF($L77="","connaissance des lieux, ","")&amp;IF($M77="","date de délivrance, ","")&amp;IF(AND($S77="Intérimaire",$N77=""),"date limite (fin de mission), ",""),LEN(IF($A77="","salarié, ",IF(COUNTIF(Salariés!$H$2:$H$151,$A77)&gt;1,"salarié en double, ",""))&amp;IF($B77="","famille, ","")&amp;IF($E77="","type de contrôle, ","")&amp;IF(AND($T77="Obligatoire",$O77="",$S77&lt;&gt;"Jeune en dérogation (R. 4153-40)"),"attestation médicale, ","")&amp;IF($H77="","contrôle des connaissances, ","")&amp;IF($K77="","échéance du contrôle, ","")&amp;IF($L77="","connaissance des lieux, ","")&amp;IF($M77="","date de délivrance, ","")&amp;IF(AND($S77="Intérimaire",$N77=""),"date limite (fin de mission), ",""))-2),IF(LEN(IF(AND($U77&lt;&gt;"",$M77&lt;&gt;"",$U77&gt;$M77),"attestation plus récente, ","")&amp;IF(AND($H77&lt;&gt;"",$M77&lt;&gt;"",$H77&gt;$M77),"contrôle plus récent, ","")&amp;IF(AND($L77&lt;&gt;"",$M77&lt;&gt;"",$L77&gt;$M77),"connaissance des lieux plus récente, ","")&amp;IF(AND($M77&lt;&gt;"",$M77&gt;TODAY()),"délivrance datée dans le futur, ",""))&gt;0,"À redélivrer : "&amp;LEFT(IF(AND($U77&lt;&gt;"",$M77&lt;&gt;"",$U77&gt;$M77),"attestation plus récente, ","")&amp;IF(AND($H77&lt;&gt;"",$M77&lt;&gt;"",$H77&gt;$M77),"contrôle plus récent, ","")&amp;IF(AND($L77&lt;&gt;"",$M77&lt;&gt;"",$L77&gt;$M77),"connaissance des lieux plus récente, ","")&amp;IF(AND($M77&lt;&gt;"",$M77&gt;TODAY()),"délivrance datée dans le futur, ",""),LEN(IF(AND($U77&lt;&gt;"",$M77&lt;&gt;"",$U77&gt;$M77),"attestation plus récente, ","")&amp;IF(AND($H77&lt;&gt;"",$M77&lt;&gt;"",$H77&gt;$M77),"contrôle plus récent, ","")&amp;IF(AND($L77&lt;&gt;"",$M77&lt;&gt;"",$L77&gt;$M77),"connaissance des lieux plus récente, ","")&amp;IF(AND($M77&lt;&gt;"",$M77&gt;TODAY()),"délivrance datée dans le futur, ",""))-2),IF($P77&lt;TODAY(),"Expirée",IF($P77-TODAY()&lt;=60,"À renouveler","Valide"))))))</f>
      </c>
      <c r="R77" s="8"/>
      <c r="S77" s="14">
        <f>IF($A77="","",IFERROR(INDEX(Salariés!$D$2:$D$151,MATCH($A77,Salariés!$H$2:$H$151,0))&amp;"",""))</f>
      </c>
      <c r="T77" s="14">
        <f>IF($B77="","",IFERROR(VLOOKUP($B77,'Référentiel'!$A$2:$B$10,2,FALSE),""))</f>
      </c>
      <c r="U77" s="14">
        <f>IF(OR($A77="",$T77&lt;&gt;"Obligatoire"),"",IFERROR(IF(INDEX(Salariés!$E$2:$E$151,MATCH($A77,Salariés!$H$2:$H$151,0))="","",INDEX(Salariés!$E$2:$E$151,MATCH($A77,Salariés!$H$2:$H$151,0))),""))</f>
      </c>
      <c r="V77" s="14">
        <f>IF(OR($Q77="Valide",$Q77="À renouveler"),$P77+ROW()/100000,"")</f>
      </c>
      <c r="W77" s="14">
        <f>IF(AND($A77&lt;&gt;"",$A77='Autorisation à imprimer'!$D$1,OR($Q77="Valide",$Q77="À renouveler")),ROW(),"")</f>
      </c>
    </row>
    <row r="78" spans="1:23" x14ac:dyDescent="0.25">
      <c r="A78" s="8"/>
      <c r="B78" s="8"/>
      <c r="C78" s="8"/>
      <c r="D78" s="8"/>
      <c r="E78" s="8"/>
      <c r="F78" s="8"/>
      <c r="G78" s="8"/>
      <c r="H78" s="12"/>
      <c r="I78" s="8"/>
      <c r="J78" s="12"/>
      <c r="K78" s="13">
        <f>IF(AND($H78&lt;&gt;"",AND($E78="CACES®",$F78&lt;&gt;"",$F78&lt;&gt;"Sans objet")),EDATE($H78,12*IFERROR(VLOOKUP($F78,'Référentiel'!$D$2:$G$9,4,FALSE),5))-1,IF($J78="","",$J78))</f>
      </c>
      <c r="L78" s="12"/>
      <c r="M78" s="12"/>
      <c r="N78" s="12"/>
      <c r="O78" s="13">
        <f>IF(OR($A78="",$T78&lt;&gt;"Obligatoire"),"",IFERROR(IF(INDEX(Salariés!$F$2:$F$151,MATCH($A78,Salariés!$H$2:$H$151,0))="","",INDEX(Salariés!$F$2:$F$151,MATCH($A78,Salariés!$H$2:$H$151,0))),""))</f>
      </c>
      <c r="P78" s="13">
        <f>IF(NOT(OR($A78&lt;&gt;"",$B78&lt;&gt;"")),"",IF(COUNT($O78,$K78,$N78)=0,"",MIN($O78,$K78,$N78)))</f>
      </c>
      <c r="Q78" s="14">
        <f>IF(NOT(OR($A78&lt;&gt;"",$B78&lt;&gt;"")),"",IF($S78="Jeune en dérogation (R. 4153-40)","À vérifier : régime des jeunes (R. 4153-40)",IF(LEN(IF($A78="","salarié, ",IF(COUNTIF(Salariés!$H$2:$H$151,$A78)&gt;1,"salarié en double, ",""))&amp;IF($B78="","famille, ","")&amp;IF($E78="","type de contrôle, ","")&amp;IF(AND($T78="Obligatoire",$O78="",$S78&lt;&gt;"Jeune en dérogation (R. 4153-40)"),"attestation médicale, ","")&amp;IF($H78="","contrôle des connaissances, ","")&amp;IF($K78="","échéance du contrôle, ","")&amp;IF($L78="","connaissance des lieux, ","")&amp;IF($M78="","date de délivrance, ","")&amp;IF(AND($S78="Intérimaire",$N78=""),"date limite (fin de mission), ",""))&gt;0,"Incomplète : "&amp;LEFT(IF($A78="","salarié, ",IF(COUNTIF(Salariés!$H$2:$H$151,$A78)&gt;1,"salarié en double, ",""))&amp;IF($B78="","famille, ","")&amp;IF($E78="","type de contrôle, ","")&amp;IF(AND($T78="Obligatoire",$O78="",$S78&lt;&gt;"Jeune en dérogation (R. 4153-40)"),"attestation médicale, ","")&amp;IF($H78="","contrôle des connaissances, ","")&amp;IF($K78="","échéance du contrôle, ","")&amp;IF($L78="","connaissance des lieux, ","")&amp;IF($M78="","date de délivrance, ","")&amp;IF(AND($S78="Intérimaire",$N78=""),"date limite (fin de mission), ",""),LEN(IF($A78="","salarié, ",IF(COUNTIF(Salariés!$H$2:$H$151,$A78)&gt;1,"salarié en double, ",""))&amp;IF($B78="","famille, ","")&amp;IF($E78="","type de contrôle, ","")&amp;IF(AND($T78="Obligatoire",$O78="",$S78&lt;&gt;"Jeune en dérogation (R. 4153-40)"),"attestation médicale, ","")&amp;IF($H78="","contrôle des connaissances, ","")&amp;IF($K78="","échéance du contrôle, ","")&amp;IF($L78="","connaissance des lieux, ","")&amp;IF($M78="","date de délivrance, ","")&amp;IF(AND($S78="Intérimaire",$N78=""),"date limite (fin de mission), ",""))-2),IF(LEN(IF(AND($U78&lt;&gt;"",$M78&lt;&gt;"",$U78&gt;$M78),"attestation plus récente, ","")&amp;IF(AND($H78&lt;&gt;"",$M78&lt;&gt;"",$H78&gt;$M78),"contrôle plus récent, ","")&amp;IF(AND($L78&lt;&gt;"",$M78&lt;&gt;"",$L78&gt;$M78),"connaissance des lieux plus récente, ","")&amp;IF(AND($M78&lt;&gt;"",$M78&gt;TODAY()),"délivrance datée dans le futur, ",""))&gt;0,"À redélivrer : "&amp;LEFT(IF(AND($U78&lt;&gt;"",$M78&lt;&gt;"",$U78&gt;$M78),"attestation plus récente, ","")&amp;IF(AND($H78&lt;&gt;"",$M78&lt;&gt;"",$H78&gt;$M78),"contrôle plus récent, ","")&amp;IF(AND($L78&lt;&gt;"",$M78&lt;&gt;"",$L78&gt;$M78),"connaissance des lieux plus récente, ","")&amp;IF(AND($M78&lt;&gt;"",$M78&gt;TODAY()),"délivrance datée dans le futur, ",""),LEN(IF(AND($U78&lt;&gt;"",$M78&lt;&gt;"",$U78&gt;$M78),"attestation plus récente, ","")&amp;IF(AND($H78&lt;&gt;"",$M78&lt;&gt;"",$H78&gt;$M78),"contrôle plus récent, ","")&amp;IF(AND($L78&lt;&gt;"",$M78&lt;&gt;"",$L78&gt;$M78),"connaissance des lieux plus récente, ","")&amp;IF(AND($M78&lt;&gt;"",$M78&gt;TODAY()),"délivrance datée dans le futur, ",""))-2),IF($P78&lt;TODAY(),"Expirée",IF($P78-TODAY()&lt;=60,"À renouveler","Valide"))))))</f>
      </c>
      <c r="R78" s="8"/>
      <c r="S78" s="14">
        <f>IF($A78="","",IFERROR(INDEX(Salariés!$D$2:$D$151,MATCH($A78,Salariés!$H$2:$H$151,0))&amp;"",""))</f>
      </c>
      <c r="T78" s="14">
        <f>IF($B78="","",IFERROR(VLOOKUP($B78,'Référentiel'!$A$2:$B$10,2,FALSE),""))</f>
      </c>
      <c r="U78" s="14">
        <f>IF(OR($A78="",$T78&lt;&gt;"Obligatoire"),"",IFERROR(IF(INDEX(Salariés!$E$2:$E$151,MATCH($A78,Salariés!$H$2:$H$151,0))="","",INDEX(Salariés!$E$2:$E$151,MATCH($A78,Salariés!$H$2:$H$151,0))),""))</f>
      </c>
      <c r="V78" s="14">
        <f>IF(OR($Q78="Valide",$Q78="À renouveler"),$P78+ROW()/100000,"")</f>
      </c>
      <c r="W78" s="14">
        <f>IF(AND($A78&lt;&gt;"",$A78='Autorisation à imprimer'!$D$1,OR($Q78="Valide",$Q78="À renouveler")),ROW(),"")</f>
      </c>
    </row>
    <row r="79" spans="1:23" x14ac:dyDescent="0.25">
      <c r="A79" s="8"/>
      <c r="B79" s="8"/>
      <c r="C79" s="8"/>
      <c r="D79" s="8"/>
      <c r="E79" s="8"/>
      <c r="F79" s="8"/>
      <c r="G79" s="8"/>
      <c r="H79" s="12"/>
      <c r="I79" s="8"/>
      <c r="J79" s="12"/>
      <c r="K79" s="13">
        <f>IF(AND($H79&lt;&gt;"",AND($E79="CACES®",$F79&lt;&gt;"",$F79&lt;&gt;"Sans objet")),EDATE($H79,12*IFERROR(VLOOKUP($F79,'Référentiel'!$D$2:$G$9,4,FALSE),5))-1,IF($J79="","",$J79))</f>
      </c>
      <c r="L79" s="12"/>
      <c r="M79" s="12"/>
      <c r="N79" s="12"/>
      <c r="O79" s="13">
        <f>IF(OR($A79="",$T79&lt;&gt;"Obligatoire"),"",IFERROR(IF(INDEX(Salariés!$F$2:$F$151,MATCH($A79,Salariés!$H$2:$H$151,0))="","",INDEX(Salariés!$F$2:$F$151,MATCH($A79,Salariés!$H$2:$H$151,0))),""))</f>
      </c>
      <c r="P79" s="13">
        <f>IF(NOT(OR($A79&lt;&gt;"",$B79&lt;&gt;"")),"",IF(COUNT($O79,$K79,$N79)=0,"",MIN($O79,$K79,$N79)))</f>
      </c>
      <c r="Q79" s="14">
        <f>IF(NOT(OR($A79&lt;&gt;"",$B79&lt;&gt;"")),"",IF($S79="Jeune en dérogation (R. 4153-40)","À vérifier : régime des jeunes (R. 4153-40)",IF(LEN(IF($A79="","salarié, ",IF(COUNTIF(Salariés!$H$2:$H$151,$A79)&gt;1,"salarié en double, ",""))&amp;IF($B79="","famille, ","")&amp;IF($E79="","type de contrôle, ","")&amp;IF(AND($T79="Obligatoire",$O79="",$S79&lt;&gt;"Jeune en dérogation (R. 4153-40)"),"attestation médicale, ","")&amp;IF($H79="","contrôle des connaissances, ","")&amp;IF($K79="","échéance du contrôle, ","")&amp;IF($L79="","connaissance des lieux, ","")&amp;IF($M79="","date de délivrance, ","")&amp;IF(AND($S79="Intérimaire",$N79=""),"date limite (fin de mission), ",""))&gt;0,"Incomplète : "&amp;LEFT(IF($A79="","salarié, ",IF(COUNTIF(Salariés!$H$2:$H$151,$A79)&gt;1,"salarié en double, ",""))&amp;IF($B79="","famille, ","")&amp;IF($E79="","type de contrôle, ","")&amp;IF(AND($T79="Obligatoire",$O79="",$S79&lt;&gt;"Jeune en dérogation (R. 4153-40)"),"attestation médicale, ","")&amp;IF($H79="","contrôle des connaissances, ","")&amp;IF($K79="","échéance du contrôle, ","")&amp;IF($L79="","connaissance des lieux, ","")&amp;IF($M79="","date de délivrance, ","")&amp;IF(AND($S79="Intérimaire",$N79=""),"date limite (fin de mission), ",""),LEN(IF($A79="","salarié, ",IF(COUNTIF(Salariés!$H$2:$H$151,$A79)&gt;1,"salarié en double, ",""))&amp;IF($B79="","famille, ","")&amp;IF($E79="","type de contrôle, ","")&amp;IF(AND($T79="Obligatoire",$O79="",$S79&lt;&gt;"Jeune en dérogation (R. 4153-40)"),"attestation médicale, ","")&amp;IF($H79="","contrôle des connaissances, ","")&amp;IF($K79="","échéance du contrôle, ","")&amp;IF($L79="","connaissance des lieux, ","")&amp;IF($M79="","date de délivrance, ","")&amp;IF(AND($S79="Intérimaire",$N79=""),"date limite (fin de mission), ",""))-2),IF(LEN(IF(AND($U79&lt;&gt;"",$M79&lt;&gt;"",$U79&gt;$M79),"attestation plus récente, ","")&amp;IF(AND($H79&lt;&gt;"",$M79&lt;&gt;"",$H79&gt;$M79),"contrôle plus récent, ","")&amp;IF(AND($L79&lt;&gt;"",$M79&lt;&gt;"",$L79&gt;$M79),"connaissance des lieux plus récente, ","")&amp;IF(AND($M79&lt;&gt;"",$M79&gt;TODAY()),"délivrance datée dans le futur, ",""))&gt;0,"À redélivrer : "&amp;LEFT(IF(AND($U79&lt;&gt;"",$M79&lt;&gt;"",$U79&gt;$M79),"attestation plus récente, ","")&amp;IF(AND($H79&lt;&gt;"",$M79&lt;&gt;"",$H79&gt;$M79),"contrôle plus récent, ","")&amp;IF(AND($L79&lt;&gt;"",$M79&lt;&gt;"",$L79&gt;$M79),"connaissance des lieux plus récente, ","")&amp;IF(AND($M79&lt;&gt;"",$M79&gt;TODAY()),"délivrance datée dans le futur, ",""),LEN(IF(AND($U79&lt;&gt;"",$M79&lt;&gt;"",$U79&gt;$M79),"attestation plus récente, ","")&amp;IF(AND($H79&lt;&gt;"",$M79&lt;&gt;"",$H79&gt;$M79),"contrôle plus récent, ","")&amp;IF(AND($L79&lt;&gt;"",$M79&lt;&gt;"",$L79&gt;$M79),"connaissance des lieux plus récente, ","")&amp;IF(AND($M79&lt;&gt;"",$M79&gt;TODAY()),"délivrance datée dans le futur, ",""))-2),IF($P79&lt;TODAY(),"Expirée",IF($P79-TODAY()&lt;=60,"À renouveler","Valide"))))))</f>
      </c>
      <c r="R79" s="8"/>
      <c r="S79" s="14">
        <f>IF($A79="","",IFERROR(INDEX(Salariés!$D$2:$D$151,MATCH($A79,Salariés!$H$2:$H$151,0))&amp;"",""))</f>
      </c>
      <c r="T79" s="14">
        <f>IF($B79="","",IFERROR(VLOOKUP($B79,'Référentiel'!$A$2:$B$10,2,FALSE),""))</f>
      </c>
      <c r="U79" s="14">
        <f>IF(OR($A79="",$T79&lt;&gt;"Obligatoire"),"",IFERROR(IF(INDEX(Salariés!$E$2:$E$151,MATCH($A79,Salariés!$H$2:$H$151,0))="","",INDEX(Salariés!$E$2:$E$151,MATCH($A79,Salariés!$H$2:$H$151,0))),""))</f>
      </c>
      <c r="V79" s="14">
        <f>IF(OR($Q79="Valide",$Q79="À renouveler"),$P79+ROW()/100000,"")</f>
      </c>
      <c r="W79" s="14">
        <f>IF(AND($A79&lt;&gt;"",$A79='Autorisation à imprimer'!$D$1,OR($Q79="Valide",$Q79="À renouveler")),ROW(),"")</f>
      </c>
    </row>
    <row r="80" spans="1:23" x14ac:dyDescent="0.25">
      <c r="A80" s="8"/>
      <c r="B80" s="8"/>
      <c r="C80" s="8"/>
      <c r="D80" s="8"/>
      <c r="E80" s="8"/>
      <c r="F80" s="8"/>
      <c r="G80" s="8"/>
      <c r="H80" s="12"/>
      <c r="I80" s="8"/>
      <c r="J80" s="12"/>
      <c r="K80" s="13">
        <f>IF(AND($H80&lt;&gt;"",AND($E80="CACES®",$F80&lt;&gt;"",$F80&lt;&gt;"Sans objet")),EDATE($H80,12*IFERROR(VLOOKUP($F80,'Référentiel'!$D$2:$G$9,4,FALSE),5))-1,IF($J80="","",$J80))</f>
      </c>
      <c r="L80" s="12"/>
      <c r="M80" s="12"/>
      <c r="N80" s="12"/>
      <c r="O80" s="13">
        <f>IF(OR($A80="",$T80&lt;&gt;"Obligatoire"),"",IFERROR(IF(INDEX(Salariés!$F$2:$F$151,MATCH($A80,Salariés!$H$2:$H$151,0))="","",INDEX(Salariés!$F$2:$F$151,MATCH($A80,Salariés!$H$2:$H$151,0))),""))</f>
      </c>
      <c r="P80" s="13">
        <f>IF(NOT(OR($A80&lt;&gt;"",$B80&lt;&gt;"")),"",IF(COUNT($O80,$K80,$N80)=0,"",MIN($O80,$K80,$N80)))</f>
      </c>
      <c r="Q80" s="14">
        <f>IF(NOT(OR($A80&lt;&gt;"",$B80&lt;&gt;"")),"",IF($S80="Jeune en dérogation (R. 4153-40)","À vérifier : régime des jeunes (R. 4153-40)",IF(LEN(IF($A80="","salarié, ",IF(COUNTIF(Salariés!$H$2:$H$151,$A80)&gt;1,"salarié en double, ",""))&amp;IF($B80="","famille, ","")&amp;IF($E80="","type de contrôle, ","")&amp;IF(AND($T80="Obligatoire",$O80="",$S80&lt;&gt;"Jeune en dérogation (R. 4153-40)"),"attestation médicale, ","")&amp;IF($H80="","contrôle des connaissances, ","")&amp;IF($K80="","échéance du contrôle, ","")&amp;IF($L80="","connaissance des lieux, ","")&amp;IF($M80="","date de délivrance, ","")&amp;IF(AND($S80="Intérimaire",$N80=""),"date limite (fin de mission), ",""))&gt;0,"Incomplète : "&amp;LEFT(IF($A80="","salarié, ",IF(COUNTIF(Salariés!$H$2:$H$151,$A80)&gt;1,"salarié en double, ",""))&amp;IF($B80="","famille, ","")&amp;IF($E80="","type de contrôle, ","")&amp;IF(AND($T80="Obligatoire",$O80="",$S80&lt;&gt;"Jeune en dérogation (R. 4153-40)"),"attestation médicale, ","")&amp;IF($H80="","contrôle des connaissances, ","")&amp;IF($K80="","échéance du contrôle, ","")&amp;IF($L80="","connaissance des lieux, ","")&amp;IF($M80="","date de délivrance, ","")&amp;IF(AND($S80="Intérimaire",$N80=""),"date limite (fin de mission), ",""),LEN(IF($A80="","salarié, ",IF(COUNTIF(Salariés!$H$2:$H$151,$A80)&gt;1,"salarié en double, ",""))&amp;IF($B80="","famille, ","")&amp;IF($E80="","type de contrôle, ","")&amp;IF(AND($T80="Obligatoire",$O80="",$S80&lt;&gt;"Jeune en dérogation (R. 4153-40)"),"attestation médicale, ","")&amp;IF($H80="","contrôle des connaissances, ","")&amp;IF($K80="","échéance du contrôle, ","")&amp;IF($L80="","connaissance des lieux, ","")&amp;IF($M80="","date de délivrance, ","")&amp;IF(AND($S80="Intérimaire",$N80=""),"date limite (fin de mission), ",""))-2),IF(LEN(IF(AND($U80&lt;&gt;"",$M80&lt;&gt;"",$U80&gt;$M80),"attestation plus récente, ","")&amp;IF(AND($H80&lt;&gt;"",$M80&lt;&gt;"",$H80&gt;$M80),"contrôle plus récent, ","")&amp;IF(AND($L80&lt;&gt;"",$M80&lt;&gt;"",$L80&gt;$M80),"connaissance des lieux plus récente, ","")&amp;IF(AND($M80&lt;&gt;"",$M80&gt;TODAY()),"délivrance datée dans le futur, ",""))&gt;0,"À redélivrer : "&amp;LEFT(IF(AND($U80&lt;&gt;"",$M80&lt;&gt;"",$U80&gt;$M80),"attestation plus récente, ","")&amp;IF(AND($H80&lt;&gt;"",$M80&lt;&gt;"",$H80&gt;$M80),"contrôle plus récent, ","")&amp;IF(AND($L80&lt;&gt;"",$M80&lt;&gt;"",$L80&gt;$M80),"connaissance des lieux plus récente, ","")&amp;IF(AND($M80&lt;&gt;"",$M80&gt;TODAY()),"délivrance datée dans le futur, ",""),LEN(IF(AND($U80&lt;&gt;"",$M80&lt;&gt;"",$U80&gt;$M80),"attestation plus récente, ","")&amp;IF(AND($H80&lt;&gt;"",$M80&lt;&gt;"",$H80&gt;$M80),"contrôle plus récent, ","")&amp;IF(AND($L80&lt;&gt;"",$M80&lt;&gt;"",$L80&gt;$M80),"connaissance des lieux plus récente, ","")&amp;IF(AND($M80&lt;&gt;"",$M80&gt;TODAY()),"délivrance datée dans le futur, ",""))-2),IF($P80&lt;TODAY(),"Expirée",IF($P80-TODAY()&lt;=60,"À renouveler","Valide"))))))</f>
      </c>
      <c r="R80" s="8"/>
      <c r="S80" s="14">
        <f>IF($A80="","",IFERROR(INDEX(Salariés!$D$2:$D$151,MATCH($A80,Salariés!$H$2:$H$151,0))&amp;"",""))</f>
      </c>
      <c r="T80" s="14">
        <f>IF($B80="","",IFERROR(VLOOKUP($B80,'Référentiel'!$A$2:$B$10,2,FALSE),""))</f>
      </c>
      <c r="U80" s="14">
        <f>IF(OR($A80="",$T80&lt;&gt;"Obligatoire"),"",IFERROR(IF(INDEX(Salariés!$E$2:$E$151,MATCH($A80,Salariés!$H$2:$H$151,0))="","",INDEX(Salariés!$E$2:$E$151,MATCH($A80,Salariés!$H$2:$H$151,0))),""))</f>
      </c>
      <c r="V80" s="14">
        <f>IF(OR($Q80="Valide",$Q80="À renouveler"),$P80+ROW()/100000,"")</f>
      </c>
      <c r="W80" s="14">
        <f>IF(AND($A80&lt;&gt;"",$A80='Autorisation à imprimer'!$D$1,OR($Q80="Valide",$Q80="À renouveler")),ROW(),"")</f>
      </c>
    </row>
    <row r="81" spans="1:23" x14ac:dyDescent="0.25">
      <c r="A81" s="8"/>
      <c r="B81" s="8"/>
      <c r="C81" s="8"/>
      <c r="D81" s="8"/>
      <c r="E81" s="8"/>
      <c r="F81" s="8"/>
      <c r="G81" s="8"/>
      <c r="H81" s="12"/>
      <c r="I81" s="8"/>
      <c r="J81" s="12"/>
      <c r="K81" s="13">
        <f>IF(AND($H81&lt;&gt;"",AND($E81="CACES®",$F81&lt;&gt;"",$F81&lt;&gt;"Sans objet")),EDATE($H81,12*IFERROR(VLOOKUP($F81,'Référentiel'!$D$2:$G$9,4,FALSE),5))-1,IF($J81="","",$J81))</f>
      </c>
      <c r="L81" s="12"/>
      <c r="M81" s="12"/>
      <c r="N81" s="12"/>
      <c r="O81" s="13">
        <f>IF(OR($A81="",$T81&lt;&gt;"Obligatoire"),"",IFERROR(IF(INDEX(Salariés!$F$2:$F$151,MATCH($A81,Salariés!$H$2:$H$151,0))="","",INDEX(Salariés!$F$2:$F$151,MATCH($A81,Salariés!$H$2:$H$151,0))),""))</f>
      </c>
      <c r="P81" s="13">
        <f>IF(NOT(OR($A81&lt;&gt;"",$B81&lt;&gt;"")),"",IF(COUNT($O81,$K81,$N81)=0,"",MIN($O81,$K81,$N81)))</f>
      </c>
      <c r="Q81" s="14">
        <f>IF(NOT(OR($A81&lt;&gt;"",$B81&lt;&gt;"")),"",IF($S81="Jeune en dérogation (R. 4153-40)","À vérifier : régime des jeunes (R. 4153-40)",IF(LEN(IF($A81="","salarié, ",IF(COUNTIF(Salariés!$H$2:$H$151,$A81)&gt;1,"salarié en double, ",""))&amp;IF($B81="","famille, ","")&amp;IF($E81="","type de contrôle, ","")&amp;IF(AND($T81="Obligatoire",$O81="",$S81&lt;&gt;"Jeune en dérogation (R. 4153-40)"),"attestation médicale, ","")&amp;IF($H81="","contrôle des connaissances, ","")&amp;IF($K81="","échéance du contrôle, ","")&amp;IF($L81="","connaissance des lieux, ","")&amp;IF($M81="","date de délivrance, ","")&amp;IF(AND($S81="Intérimaire",$N81=""),"date limite (fin de mission), ",""))&gt;0,"Incomplète : "&amp;LEFT(IF($A81="","salarié, ",IF(COUNTIF(Salariés!$H$2:$H$151,$A81)&gt;1,"salarié en double, ",""))&amp;IF($B81="","famille, ","")&amp;IF($E81="","type de contrôle, ","")&amp;IF(AND($T81="Obligatoire",$O81="",$S81&lt;&gt;"Jeune en dérogation (R. 4153-40)"),"attestation médicale, ","")&amp;IF($H81="","contrôle des connaissances, ","")&amp;IF($K81="","échéance du contrôle, ","")&amp;IF($L81="","connaissance des lieux, ","")&amp;IF($M81="","date de délivrance, ","")&amp;IF(AND($S81="Intérimaire",$N81=""),"date limite (fin de mission), ",""),LEN(IF($A81="","salarié, ",IF(COUNTIF(Salariés!$H$2:$H$151,$A81)&gt;1,"salarié en double, ",""))&amp;IF($B81="","famille, ","")&amp;IF($E81="","type de contrôle, ","")&amp;IF(AND($T81="Obligatoire",$O81="",$S81&lt;&gt;"Jeune en dérogation (R. 4153-40)"),"attestation médicale, ","")&amp;IF($H81="","contrôle des connaissances, ","")&amp;IF($K81="","échéance du contrôle, ","")&amp;IF($L81="","connaissance des lieux, ","")&amp;IF($M81="","date de délivrance, ","")&amp;IF(AND($S81="Intérimaire",$N81=""),"date limite (fin de mission), ",""))-2),IF(LEN(IF(AND($U81&lt;&gt;"",$M81&lt;&gt;"",$U81&gt;$M81),"attestation plus récente, ","")&amp;IF(AND($H81&lt;&gt;"",$M81&lt;&gt;"",$H81&gt;$M81),"contrôle plus récent, ","")&amp;IF(AND($L81&lt;&gt;"",$M81&lt;&gt;"",$L81&gt;$M81),"connaissance des lieux plus récente, ","")&amp;IF(AND($M81&lt;&gt;"",$M81&gt;TODAY()),"délivrance datée dans le futur, ",""))&gt;0,"À redélivrer : "&amp;LEFT(IF(AND($U81&lt;&gt;"",$M81&lt;&gt;"",$U81&gt;$M81),"attestation plus récente, ","")&amp;IF(AND($H81&lt;&gt;"",$M81&lt;&gt;"",$H81&gt;$M81),"contrôle plus récent, ","")&amp;IF(AND($L81&lt;&gt;"",$M81&lt;&gt;"",$L81&gt;$M81),"connaissance des lieux plus récente, ","")&amp;IF(AND($M81&lt;&gt;"",$M81&gt;TODAY()),"délivrance datée dans le futur, ",""),LEN(IF(AND($U81&lt;&gt;"",$M81&lt;&gt;"",$U81&gt;$M81),"attestation plus récente, ","")&amp;IF(AND($H81&lt;&gt;"",$M81&lt;&gt;"",$H81&gt;$M81),"contrôle plus récent, ","")&amp;IF(AND($L81&lt;&gt;"",$M81&lt;&gt;"",$L81&gt;$M81),"connaissance des lieux plus récente, ","")&amp;IF(AND($M81&lt;&gt;"",$M81&gt;TODAY()),"délivrance datée dans le futur, ",""))-2),IF($P81&lt;TODAY(),"Expirée",IF($P81-TODAY()&lt;=60,"À renouveler","Valide"))))))</f>
      </c>
      <c r="R81" s="8"/>
      <c r="S81" s="14">
        <f>IF($A81="","",IFERROR(INDEX(Salariés!$D$2:$D$151,MATCH($A81,Salariés!$H$2:$H$151,0))&amp;"",""))</f>
      </c>
      <c r="T81" s="14">
        <f>IF($B81="","",IFERROR(VLOOKUP($B81,'Référentiel'!$A$2:$B$10,2,FALSE),""))</f>
      </c>
      <c r="U81" s="14">
        <f>IF(OR($A81="",$T81&lt;&gt;"Obligatoire"),"",IFERROR(IF(INDEX(Salariés!$E$2:$E$151,MATCH($A81,Salariés!$H$2:$H$151,0))="","",INDEX(Salariés!$E$2:$E$151,MATCH($A81,Salariés!$H$2:$H$151,0))),""))</f>
      </c>
      <c r="V81" s="14">
        <f>IF(OR($Q81="Valide",$Q81="À renouveler"),$P81+ROW()/100000,"")</f>
      </c>
      <c r="W81" s="14">
        <f>IF(AND($A81&lt;&gt;"",$A81='Autorisation à imprimer'!$D$1,OR($Q81="Valide",$Q81="À renouveler")),ROW(),"")</f>
      </c>
    </row>
    <row r="82" spans="1:23" x14ac:dyDescent="0.25">
      <c r="A82" s="8"/>
      <c r="B82" s="8"/>
      <c r="C82" s="8"/>
      <c r="D82" s="8"/>
      <c r="E82" s="8"/>
      <c r="F82" s="8"/>
      <c r="G82" s="8"/>
      <c r="H82" s="12"/>
      <c r="I82" s="8"/>
      <c r="J82" s="12"/>
      <c r="K82" s="13">
        <f>IF(AND($H82&lt;&gt;"",AND($E82="CACES®",$F82&lt;&gt;"",$F82&lt;&gt;"Sans objet")),EDATE($H82,12*IFERROR(VLOOKUP($F82,'Référentiel'!$D$2:$G$9,4,FALSE),5))-1,IF($J82="","",$J82))</f>
      </c>
      <c r="L82" s="12"/>
      <c r="M82" s="12"/>
      <c r="N82" s="12"/>
      <c r="O82" s="13">
        <f>IF(OR($A82="",$T82&lt;&gt;"Obligatoire"),"",IFERROR(IF(INDEX(Salariés!$F$2:$F$151,MATCH($A82,Salariés!$H$2:$H$151,0))="","",INDEX(Salariés!$F$2:$F$151,MATCH($A82,Salariés!$H$2:$H$151,0))),""))</f>
      </c>
      <c r="P82" s="13">
        <f>IF(NOT(OR($A82&lt;&gt;"",$B82&lt;&gt;"")),"",IF(COUNT($O82,$K82,$N82)=0,"",MIN($O82,$K82,$N82)))</f>
      </c>
      <c r="Q82" s="14">
        <f>IF(NOT(OR($A82&lt;&gt;"",$B82&lt;&gt;"")),"",IF($S82="Jeune en dérogation (R. 4153-40)","À vérifier : régime des jeunes (R. 4153-40)",IF(LEN(IF($A82="","salarié, ",IF(COUNTIF(Salariés!$H$2:$H$151,$A82)&gt;1,"salarié en double, ",""))&amp;IF($B82="","famille, ","")&amp;IF($E82="","type de contrôle, ","")&amp;IF(AND($T82="Obligatoire",$O82="",$S82&lt;&gt;"Jeune en dérogation (R. 4153-40)"),"attestation médicale, ","")&amp;IF($H82="","contrôle des connaissances, ","")&amp;IF($K82="","échéance du contrôle, ","")&amp;IF($L82="","connaissance des lieux, ","")&amp;IF($M82="","date de délivrance, ","")&amp;IF(AND($S82="Intérimaire",$N82=""),"date limite (fin de mission), ",""))&gt;0,"Incomplète : "&amp;LEFT(IF($A82="","salarié, ",IF(COUNTIF(Salariés!$H$2:$H$151,$A82)&gt;1,"salarié en double, ",""))&amp;IF($B82="","famille, ","")&amp;IF($E82="","type de contrôle, ","")&amp;IF(AND($T82="Obligatoire",$O82="",$S82&lt;&gt;"Jeune en dérogation (R. 4153-40)"),"attestation médicale, ","")&amp;IF($H82="","contrôle des connaissances, ","")&amp;IF($K82="","échéance du contrôle, ","")&amp;IF($L82="","connaissance des lieux, ","")&amp;IF($M82="","date de délivrance, ","")&amp;IF(AND($S82="Intérimaire",$N82=""),"date limite (fin de mission), ",""),LEN(IF($A82="","salarié, ",IF(COUNTIF(Salariés!$H$2:$H$151,$A82)&gt;1,"salarié en double, ",""))&amp;IF($B82="","famille, ","")&amp;IF($E82="","type de contrôle, ","")&amp;IF(AND($T82="Obligatoire",$O82="",$S82&lt;&gt;"Jeune en dérogation (R. 4153-40)"),"attestation médicale, ","")&amp;IF($H82="","contrôle des connaissances, ","")&amp;IF($K82="","échéance du contrôle, ","")&amp;IF($L82="","connaissance des lieux, ","")&amp;IF($M82="","date de délivrance, ","")&amp;IF(AND($S82="Intérimaire",$N82=""),"date limite (fin de mission), ",""))-2),IF(LEN(IF(AND($U82&lt;&gt;"",$M82&lt;&gt;"",$U82&gt;$M82),"attestation plus récente, ","")&amp;IF(AND($H82&lt;&gt;"",$M82&lt;&gt;"",$H82&gt;$M82),"contrôle plus récent, ","")&amp;IF(AND($L82&lt;&gt;"",$M82&lt;&gt;"",$L82&gt;$M82),"connaissance des lieux plus récente, ","")&amp;IF(AND($M82&lt;&gt;"",$M82&gt;TODAY()),"délivrance datée dans le futur, ",""))&gt;0,"À redélivrer : "&amp;LEFT(IF(AND($U82&lt;&gt;"",$M82&lt;&gt;"",$U82&gt;$M82),"attestation plus récente, ","")&amp;IF(AND($H82&lt;&gt;"",$M82&lt;&gt;"",$H82&gt;$M82),"contrôle plus récent, ","")&amp;IF(AND($L82&lt;&gt;"",$M82&lt;&gt;"",$L82&gt;$M82),"connaissance des lieux plus récente, ","")&amp;IF(AND($M82&lt;&gt;"",$M82&gt;TODAY()),"délivrance datée dans le futur, ",""),LEN(IF(AND($U82&lt;&gt;"",$M82&lt;&gt;"",$U82&gt;$M82),"attestation plus récente, ","")&amp;IF(AND($H82&lt;&gt;"",$M82&lt;&gt;"",$H82&gt;$M82),"contrôle plus récent, ","")&amp;IF(AND($L82&lt;&gt;"",$M82&lt;&gt;"",$L82&gt;$M82),"connaissance des lieux plus récente, ","")&amp;IF(AND($M82&lt;&gt;"",$M82&gt;TODAY()),"délivrance datée dans le futur, ",""))-2),IF($P82&lt;TODAY(),"Expirée",IF($P82-TODAY()&lt;=60,"À renouveler","Valide"))))))</f>
      </c>
      <c r="R82" s="8"/>
      <c r="S82" s="14">
        <f>IF($A82="","",IFERROR(INDEX(Salariés!$D$2:$D$151,MATCH($A82,Salariés!$H$2:$H$151,0))&amp;"",""))</f>
      </c>
      <c r="T82" s="14">
        <f>IF($B82="","",IFERROR(VLOOKUP($B82,'Référentiel'!$A$2:$B$10,2,FALSE),""))</f>
      </c>
      <c r="U82" s="14">
        <f>IF(OR($A82="",$T82&lt;&gt;"Obligatoire"),"",IFERROR(IF(INDEX(Salariés!$E$2:$E$151,MATCH($A82,Salariés!$H$2:$H$151,0))="","",INDEX(Salariés!$E$2:$E$151,MATCH($A82,Salariés!$H$2:$H$151,0))),""))</f>
      </c>
      <c r="V82" s="14">
        <f>IF(OR($Q82="Valide",$Q82="À renouveler"),$P82+ROW()/100000,"")</f>
      </c>
      <c r="W82" s="14">
        <f>IF(AND($A82&lt;&gt;"",$A82='Autorisation à imprimer'!$D$1,OR($Q82="Valide",$Q82="À renouveler")),ROW(),"")</f>
      </c>
    </row>
    <row r="83" spans="1:23" x14ac:dyDescent="0.25">
      <c r="A83" s="8"/>
      <c r="B83" s="8"/>
      <c r="C83" s="8"/>
      <c r="D83" s="8"/>
      <c r="E83" s="8"/>
      <c r="F83" s="8"/>
      <c r="G83" s="8"/>
      <c r="H83" s="12"/>
      <c r="I83" s="8"/>
      <c r="J83" s="12"/>
      <c r="K83" s="13">
        <f>IF(AND($H83&lt;&gt;"",AND($E83="CACES®",$F83&lt;&gt;"",$F83&lt;&gt;"Sans objet")),EDATE($H83,12*IFERROR(VLOOKUP($F83,'Référentiel'!$D$2:$G$9,4,FALSE),5))-1,IF($J83="","",$J83))</f>
      </c>
      <c r="L83" s="12"/>
      <c r="M83" s="12"/>
      <c r="N83" s="12"/>
      <c r="O83" s="13">
        <f>IF(OR($A83="",$T83&lt;&gt;"Obligatoire"),"",IFERROR(IF(INDEX(Salariés!$F$2:$F$151,MATCH($A83,Salariés!$H$2:$H$151,0))="","",INDEX(Salariés!$F$2:$F$151,MATCH($A83,Salariés!$H$2:$H$151,0))),""))</f>
      </c>
      <c r="P83" s="13">
        <f>IF(NOT(OR($A83&lt;&gt;"",$B83&lt;&gt;"")),"",IF(COUNT($O83,$K83,$N83)=0,"",MIN($O83,$K83,$N83)))</f>
      </c>
      <c r="Q83" s="14">
        <f>IF(NOT(OR($A83&lt;&gt;"",$B83&lt;&gt;"")),"",IF($S83="Jeune en dérogation (R. 4153-40)","À vérifier : régime des jeunes (R. 4153-40)",IF(LEN(IF($A83="","salarié, ",IF(COUNTIF(Salariés!$H$2:$H$151,$A83)&gt;1,"salarié en double, ",""))&amp;IF($B83="","famille, ","")&amp;IF($E83="","type de contrôle, ","")&amp;IF(AND($T83="Obligatoire",$O83="",$S83&lt;&gt;"Jeune en dérogation (R. 4153-40)"),"attestation médicale, ","")&amp;IF($H83="","contrôle des connaissances, ","")&amp;IF($K83="","échéance du contrôle, ","")&amp;IF($L83="","connaissance des lieux, ","")&amp;IF($M83="","date de délivrance, ","")&amp;IF(AND($S83="Intérimaire",$N83=""),"date limite (fin de mission), ",""))&gt;0,"Incomplète : "&amp;LEFT(IF($A83="","salarié, ",IF(COUNTIF(Salariés!$H$2:$H$151,$A83)&gt;1,"salarié en double, ",""))&amp;IF($B83="","famille, ","")&amp;IF($E83="","type de contrôle, ","")&amp;IF(AND($T83="Obligatoire",$O83="",$S83&lt;&gt;"Jeune en dérogation (R. 4153-40)"),"attestation médicale, ","")&amp;IF($H83="","contrôle des connaissances, ","")&amp;IF($K83="","échéance du contrôle, ","")&amp;IF($L83="","connaissance des lieux, ","")&amp;IF($M83="","date de délivrance, ","")&amp;IF(AND($S83="Intérimaire",$N83=""),"date limite (fin de mission), ",""),LEN(IF($A83="","salarié, ",IF(COUNTIF(Salariés!$H$2:$H$151,$A83)&gt;1,"salarié en double, ",""))&amp;IF($B83="","famille, ","")&amp;IF($E83="","type de contrôle, ","")&amp;IF(AND($T83="Obligatoire",$O83="",$S83&lt;&gt;"Jeune en dérogation (R. 4153-40)"),"attestation médicale, ","")&amp;IF($H83="","contrôle des connaissances, ","")&amp;IF($K83="","échéance du contrôle, ","")&amp;IF($L83="","connaissance des lieux, ","")&amp;IF($M83="","date de délivrance, ","")&amp;IF(AND($S83="Intérimaire",$N83=""),"date limite (fin de mission), ",""))-2),IF(LEN(IF(AND($U83&lt;&gt;"",$M83&lt;&gt;"",$U83&gt;$M83),"attestation plus récente, ","")&amp;IF(AND($H83&lt;&gt;"",$M83&lt;&gt;"",$H83&gt;$M83),"contrôle plus récent, ","")&amp;IF(AND($L83&lt;&gt;"",$M83&lt;&gt;"",$L83&gt;$M83),"connaissance des lieux plus récente, ","")&amp;IF(AND($M83&lt;&gt;"",$M83&gt;TODAY()),"délivrance datée dans le futur, ",""))&gt;0,"À redélivrer : "&amp;LEFT(IF(AND($U83&lt;&gt;"",$M83&lt;&gt;"",$U83&gt;$M83),"attestation plus récente, ","")&amp;IF(AND($H83&lt;&gt;"",$M83&lt;&gt;"",$H83&gt;$M83),"contrôle plus récent, ","")&amp;IF(AND($L83&lt;&gt;"",$M83&lt;&gt;"",$L83&gt;$M83),"connaissance des lieux plus récente, ","")&amp;IF(AND($M83&lt;&gt;"",$M83&gt;TODAY()),"délivrance datée dans le futur, ",""),LEN(IF(AND($U83&lt;&gt;"",$M83&lt;&gt;"",$U83&gt;$M83),"attestation plus récente, ","")&amp;IF(AND($H83&lt;&gt;"",$M83&lt;&gt;"",$H83&gt;$M83),"contrôle plus récent, ","")&amp;IF(AND($L83&lt;&gt;"",$M83&lt;&gt;"",$L83&gt;$M83),"connaissance des lieux plus récente, ","")&amp;IF(AND($M83&lt;&gt;"",$M83&gt;TODAY()),"délivrance datée dans le futur, ",""))-2),IF($P83&lt;TODAY(),"Expirée",IF($P83-TODAY()&lt;=60,"À renouveler","Valide"))))))</f>
      </c>
      <c r="R83" s="8"/>
      <c r="S83" s="14">
        <f>IF($A83="","",IFERROR(INDEX(Salariés!$D$2:$D$151,MATCH($A83,Salariés!$H$2:$H$151,0))&amp;"",""))</f>
      </c>
      <c r="T83" s="14">
        <f>IF($B83="","",IFERROR(VLOOKUP($B83,'Référentiel'!$A$2:$B$10,2,FALSE),""))</f>
      </c>
      <c r="U83" s="14">
        <f>IF(OR($A83="",$T83&lt;&gt;"Obligatoire"),"",IFERROR(IF(INDEX(Salariés!$E$2:$E$151,MATCH($A83,Salariés!$H$2:$H$151,0))="","",INDEX(Salariés!$E$2:$E$151,MATCH($A83,Salariés!$H$2:$H$151,0))),""))</f>
      </c>
      <c r="V83" s="14">
        <f>IF(OR($Q83="Valide",$Q83="À renouveler"),$P83+ROW()/100000,"")</f>
      </c>
      <c r="W83" s="14">
        <f>IF(AND($A83&lt;&gt;"",$A83='Autorisation à imprimer'!$D$1,OR($Q83="Valide",$Q83="À renouveler")),ROW(),"")</f>
      </c>
    </row>
    <row r="84" spans="1:23" x14ac:dyDescent="0.25">
      <c r="A84" s="8"/>
      <c r="B84" s="8"/>
      <c r="C84" s="8"/>
      <c r="D84" s="8"/>
      <c r="E84" s="8"/>
      <c r="F84" s="8"/>
      <c r="G84" s="8"/>
      <c r="H84" s="12"/>
      <c r="I84" s="8"/>
      <c r="J84" s="12"/>
      <c r="K84" s="13">
        <f>IF(AND($H84&lt;&gt;"",AND($E84="CACES®",$F84&lt;&gt;"",$F84&lt;&gt;"Sans objet")),EDATE($H84,12*IFERROR(VLOOKUP($F84,'Référentiel'!$D$2:$G$9,4,FALSE),5))-1,IF($J84="","",$J84))</f>
      </c>
      <c r="L84" s="12"/>
      <c r="M84" s="12"/>
      <c r="N84" s="12"/>
      <c r="O84" s="13">
        <f>IF(OR($A84="",$T84&lt;&gt;"Obligatoire"),"",IFERROR(IF(INDEX(Salariés!$F$2:$F$151,MATCH($A84,Salariés!$H$2:$H$151,0))="","",INDEX(Salariés!$F$2:$F$151,MATCH($A84,Salariés!$H$2:$H$151,0))),""))</f>
      </c>
      <c r="P84" s="13">
        <f>IF(NOT(OR($A84&lt;&gt;"",$B84&lt;&gt;"")),"",IF(COUNT($O84,$K84,$N84)=0,"",MIN($O84,$K84,$N84)))</f>
      </c>
      <c r="Q84" s="14">
        <f>IF(NOT(OR($A84&lt;&gt;"",$B84&lt;&gt;"")),"",IF($S84="Jeune en dérogation (R. 4153-40)","À vérifier : régime des jeunes (R. 4153-40)",IF(LEN(IF($A84="","salarié, ",IF(COUNTIF(Salariés!$H$2:$H$151,$A84)&gt;1,"salarié en double, ",""))&amp;IF($B84="","famille, ","")&amp;IF($E84="","type de contrôle, ","")&amp;IF(AND($T84="Obligatoire",$O84="",$S84&lt;&gt;"Jeune en dérogation (R. 4153-40)"),"attestation médicale, ","")&amp;IF($H84="","contrôle des connaissances, ","")&amp;IF($K84="","échéance du contrôle, ","")&amp;IF($L84="","connaissance des lieux, ","")&amp;IF($M84="","date de délivrance, ","")&amp;IF(AND($S84="Intérimaire",$N84=""),"date limite (fin de mission), ",""))&gt;0,"Incomplète : "&amp;LEFT(IF($A84="","salarié, ",IF(COUNTIF(Salariés!$H$2:$H$151,$A84)&gt;1,"salarié en double, ",""))&amp;IF($B84="","famille, ","")&amp;IF($E84="","type de contrôle, ","")&amp;IF(AND($T84="Obligatoire",$O84="",$S84&lt;&gt;"Jeune en dérogation (R. 4153-40)"),"attestation médicale, ","")&amp;IF($H84="","contrôle des connaissances, ","")&amp;IF($K84="","échéance du contrôle, ","")&amp;IF($L84="","connaissance des lieux, ","")&amp;IF($M84="","date de délivrance, ","")&amp;IF(AND($S84="Intérimaire",$N84=""),"date limite (fin de mission), ",""),LEN(IF($A84="","salarié, ",IF(COUNTIF(Salariés!$H$2:$H$151,$A84)&gt;1,"salarié en double, ",""))&amp;IF($B84="","famille, ","")&amp;IF($E84="","type de contrôle, ","")&amp;IF(AND($T84="Obligatoire",$O84="",$S84&lt;&gt;"Jeune en dérogation (R. 4153-40)"),"attestation médicale, ","")&amp;IF($H84="","contrôle des connaissances, ","")&amp;IF($K84="","échéance du contrôle, ","")&amp;IF($L84="","connaissance des lieux, ","")&amp;IF($M84="","date de délivrance, ","")&amp;IF(AND($S84="Intérimaire",$N84=""),"date limite (fin de mission), ",""))-2),IF(LEN(IF(AND($U84&lt;&gt;"",$M84&lt;&gt;"",$U84&gt;$M84),"attestation plus récente, ","")&amp;IF(AND($H84&lt;&gt;"",$M84&lt;&gt;"",$H84&gt;$M84),"contrôle plus récent, ","")&amp;IF(AND($L84&lt;&gt;"",$M84&lt;&gt;"",$L84&gt;$M84),"connaissance des lieux plus récente, ","")&amp;IF(AND($M84&lt;&gt;"",$M84&gt;TODAY()),"délivrance datée dans le futur, ",""))&gt;0,"À redélivrer : "&amp;LEFT(IF(AND($U84&lt;&gt;"",$M84&lt;&gt;"",$U84&gt;$M84),"attestation plus récente, ","")&amp;IF(AND($H84&lt;&gt;"",$M84&lt;&gt;"",$H84&gt;$M84),"contrôle plus récent, ","")&amp;IF(AND($L84&lt;&gt;"",$M84&lt;&gt;"",$L84&gt;$M84),"connaissance des lieux plus récente, ","")&amp;IF(AND($M84&lt;&gt;"",$M84&gt;TODAY()),"délivrance datée dans le futur, ",""),LEN(IF(AND($U84&lt;&gt;"",$M84&lt;&gt;"",$U84&gt;$M84),"attestation plus récente, ","")&amp;IF(AND($H84&lt;&gt;"",$M84&lt;&gt;"",$H84&gt;$M84),"contrôle plus récent, ","")&amp;IF(AND($L84&lt;&gt;"",$M84&lt;&gt;"",$L84&gt;$M84),"connaissance des lieux plus récente, ","")&amp;IF(AND($M84&lt;&gt;"",$M84&gt;TODAY()),"délivrance datée dans le futur, ",""))-2),IF($P84&lt;TODAY(),"Expirée",IF($P84-TODAY()&lt;=60,"À renouveler","Valide"))))))</f>
      </c>
      <c r="R84" s="8"/>
      <c r="S84" s="14">
        <f>IF($A84="","",IFERROR(INDEX(Salariés!$D$2:$D$151,MATCH($A84,Salariés!$H$2:$H$151,0))&amp;"",""))</f>
      </c>
      <c r="T84" s="14">
        <f>IF($B84="","",IFERROR(VLOOKUP($B84,'Référentiel'!$A$2:$B$10,2,FALSE),""))</f>
      </c>
      <c r="U84" s="14">
        <f>IF(OR($A84="",$T84&lt;&gt;"Obligatoire"),"",IFERROR(IF(INDEX(Salariés!$E$2:$E$151,MATCH($A84,Salariés!$H$2:$H$151,0))="","",INDEX(Salariés!$E$2:$E$151,MATCH($A84,Salariés!$H$2:$H$151,0))),""))</f>
      </c>
      <c r="V84" s="14">
        <f>IF(OR($Q84="Valide",$Q84="À renouveler"),$P84+ROW()/100000,"")</f>
      </c>
      <c r="W84" s="14">
        <f>IF(AND($A84&lt;&gt;"",$A84='Autorisation à imprimer'!$D$1,OR($Q84="Valide",$Q84="À renouveler")),ROW(),"")</f>
      </c>
    </row>
    <row r="85" spans="1:23" x14ac:dyDescent="0.25">
      <c r="A85" s="8"/>
      <c r="B85" s="8"/>
      <c r="C85" s="8"/>
      <c r="D85" s="8"/>
      <c r="E85" s="8"/>
      <c r="F85" s="8"/>
      <c r="G85" s="8"/>
      <c r="H85" s="12"/>
      <c r="I85" s="8"/>
      <c r="J85" s="12"/>
      <c r="K85" s="13">
        <f>IF(AND($H85&lt;&gt;"",AND($E85="CACES®",$F85&lt;&gt;"",$F85&lt;&gt;"Sans objet")),EDATE($H85,12*IFERROR(VLOOKUP($F85,'Référentiel'!$D$2:$G$9,4,FALSE),5))-1,IF($J85="","",$J85))</f>
      </c>
      <c r="L85" s="12"/>
      <c r="M85" s="12"/>
      <c r="N85" s="12"/>
      <c r="O85" s="13">
        <f>IF(OR($A85="",$T85&lt;&gt;"Obligatoire"),"",IFERROR(IF(INDEX(Salariés!$F$2:$F$151,MATCH($A85,Salariés!$H$2:$H$151,0))="","",INDEX(Salariés!$F$2:$F$151,MATCH($A85,Salariés!$H$2:$H$151,0))),""))</f>
      </c>
      <c r="P85" s="13">
        <f>IF(NOT(OR($A85&lt;&gt;"",$B85&lt;&gt;"")),"",IF(COUNT($O85,$K85,$N85)=0,"",MIN($O85,$K85,$N85)))</f>
      </c>
      <c r="Q85" s="14">
        <f>IF(NOT(OR($A85&lt;&gt;"",$B85&lt;&gt;"")),"",IF($S85="Jeune en dérogation (R. 4153-40)","À vérifier : régime des jeunes (R. 4153-40)",IF(LEN(IF($A85="","salarié, ",IF(COUNTIF(Salariés!$H$2:$H$151,$A85)&gt;1,"salarié en double, ",""))&amp;IF($B85="","famille, ","")&amp;IF($E85="","type de contrôle, ","")&amp;IF(AND($T85="Obligatoire",$O85="",$S85&lt;&gt;"Jeune en dérogation (R. 4153-40)"),"attestation médicale, ","")&amp;IF($H85="","contrôle des connaissances, ","")&amp;IF($K85="","échéance du contrôle, ","")&amp;IF($L85="","connaissance des lieux, ","")&amp;IF($M85="","date de délivrance, ","")&amp;IF(AND($S85="Intérimaire",$N85=""),"date limite (fin de mission), ",""))&gt;0,"Incomplète : "&amp;LEFT(IF($A85="","salarié, ",IF(COUNTIF(Salariés!$H$2:$H$151,$A85)&gt;1,"salarié en double, ",""))&amp;IF($B85="","famille, ","")&amp;IF($E85="","type de contrôle, ","")&amp;IF(AND($T85="Obligatoire",$O85="",$S85&lt;&gt;"Jeune en dérogation (R. 4153-40)"),"attestation médicale, ","")&amp;IF($H85="","contrôle des connaissances, ","")&amp;IF($K85="","échéance du contrôle, ","")&amp;IF($L85="","connaissance des lieux, ","")&amp;IF($M85="","date de délivrance, ","")&amp;IF(AND($S85="Intérimaire",$N85=""),"date limite (fin de mission), ",""),LEN(IF($A85="","salarié, ",IF(COUNTIF(Salariés!$H$2:$H$151,$A85)&gt;1,"salarié en double, ",""))&amp;IF($B85="","famille, ","")&amp;IF($E85="","type de contrôle, ","")&amp;IF(AND($T85="Obligatoire",$O85="",$S85&lt;&gt;"Jeune en dérogation (R. 4153-40)"),"attestation médicale, ","")&amp;IF($H85="","contrôle des connaissances, ","")&amp;IF($K85="","échéance du contrôle, ","")&amp;IF($L85="","connaissance des lieux, ","")&amp;IF($M85="","date de délivrance, ","")&amp;IF(AND($S85="Intérimaire",$N85=""),"date limite (fin de mission), ",""))-2),IF(LEN(IF(AND($U85&lt;&gt;"",$M85&lt;&gt;"",$U85&gt;$M85),"attestation plus récente, ","")&amp;IF(AND($H85&lt;&gt;"",$M85&lt;&gt;"",$H85&gt;$M85),"contrôle plus récent, ","")&amp;IF(AND($L85&lt;&gt;"",$M85&lt;&gt;"",$L85&gt;$M85),"connaissance des lieux plus récente, ","")&amp;IF(AND($M85&lt;&gt;"",$M85&gt;TODAY()),"délivrance datée dans le futur, ",""))&gt;0,"À redélivrer : "&amp;LEFT(IF(AND($U85&lt;&gt;"",$M85&lt;&gt;"",$U85&gt;$M85),"attestation plus récente, ","")&amp;IF(AND($H85&lt;&gt;"",$M85&lt;&gt;"",$H85&gt;$M85),"contrôle plus récent, ","")&amp;IF(AND($L85&lt;&gt;"",$M85&lt;&gt;"",$L85&gt;$M85),"connaissance des lieux plus récente, ","")&amp;IF(AND($M85&lt;&gt;"",$M85&gt;TODAY()),"délivrance datée dans le futur, ",""),LEN(IF(AND($U85&lt;&gt;"",$M85&lt;&gt;"",$U85&gt;$M85),"attestation plus récente, ","")&amp;IF(AND($H85&lt;&gt;"",$M85&lt;&gt;"",$H85&gt;$M85),"contrôle plus récent, ","")&amp;IF(AND($L85&lt;&gt;"",$M85&lt;&gt;"",$L85&gt;$M85),"connaissance des lieux plus récente, ","")&amp;IF(AND($M85&lt;&gt;"",$M85&gt;TODAY()),"délivrance datée dans le futur, ",""))-2),IF($P85&lt;TODAY(),"Expirée",IF($P85-TODAY()&lt;=60,"À renouveler","Valide"))))))</f>
      </c>
      <c r="R85" s="8"/>
      <c r="S85" s="14">
        <f>IF($A85="","",IFERROR(INDEX(Salariés!$D$2:$D$151,MATCH($A85,Salariés!$H$2:$H$151,0))&amp;"",""))</f>
      </c>
      <c r="T85" s="14">
        <f>IF($B85="","",IFERROR(VLOOKUP($B85,'Référentiel'!$A$2:$B$10,2,FALSE),""))</f>
      </c>
      <c r="U85" s="14">
        <f>IF(OR($A85="",$T85&lt;&gt;"Obligatoire"),"",IFERROR(IF(INDEX(Salariés!$E$2:$E$151,MATCH($A85,Salariés!$H$2:$H$151,0))="","",INDEX(Salariés!$E$2:$E$151,MATCH($A85,Salariés!$H$2:$H$151,0))),""))</f>
      </c>
      <c r="V85" s="14">
        <f>IF(OR($Q85="Valide",$Q85="À renouveler"),$P85+ROW()/100000,"")</f>
      </c>
      <c r="W85" s="14">
        <f>IF(AND($A85&lt;&gt;"",$A85='Autorisation à imprimer'!$D$1,OR($Q85="Valide",$Q85="À renouveler")),ROW(),"")</f>
      </c>
    </row>
    <row r="86" spans="1:23" x14ac:dyDescent="0.25">
      <c r="A86" s="8"/>
      <c r="B86" s="8"/>
      <c r="C86" s="8"/>
      <c r="D86" s="8"/>
      <c r="E86" s="8"/>
      <c r="F86" s="8"/>
      <c r="G86" s="8"/>
      <c r="H86" s="12"/>
      <c r="I86" s="8"/>
      <c r="J86" s="12"/>
      <c r="K86" s="13">
        <f>IF(AND($H86&lt;&gt;"",AND($E86="CACES®",$F86&lt;&gt;"",$F86&lt;&gt;"Sans objet")),EDATE($H86,12*IFERROR(VLOOKUP($F86,'Référentiel'!$D$2:$G$9,4,FALSE),5))-1,IF($J86="","",$J86))</f>
      </c>
      <c r="L86" s="12"/>
      <c r="M86" s="12"/>
      <c r="N86" s="12"/>
      <c r="O86" s="13">
        <f>IF(OR($A86="",$T86&lt;&gt;"Obligatoire"),"",IFERROR(IF(INDEX(Salariés!$F$2:$F$151,MATCH($A86,Salariés!$H$2:$H$151,0))="","",INDEX(Salariés!$F$2:$F$151,MATCH($A86,Salariés!$H$2:$H$151,0))),""))</f>
      </c>
      <c r="P86" s="13">
        <f>IF(NOT(OR($A86&lt;&gt;"",$B86&lt;&gt;"")),"",IF(COUNT($O86,$K86,$N86)=0,"",MIN($O86,$K86,$N86)))</f>
      </c>
      <c r="Q86" s="14">
        <f>IF(NOT(OR($A86&lt;&gt;"",$B86&lt;&gt;"")),"",IF($S86="Jeune en dérogation (R. 4153-40)","À vérifier : régime des jeunes (R. 4153-40)",IF(LEN(IF($A86="","salarié, ",IF(COUNTIF(Salariés!$H$2:$H$151,$A86)&gt;1,"salarié en double, ",""))&amp;IF($B86="","famille, ","")&amp;IF($E86="","type de contrôle, ","")&amp;IF(AND($T86="Obligatoire",$O86="",$S86&lt;&gt;"Jeune en dérogation (R. 4153-40)"),"attestation médicale, ","")&amp;IF($H86="","contrôle des connaissances, ","")&amp;IF($K86="","échéance du contrôle, ","")&amp;IF($L86="","connaissance des lieux, ","")&amp;IF($M86="","date de délivrance, ","")&amp;IF(AND($S86="Intérimaire",$N86=""),"date limite (fin de mission), ",""))&gt;0,"Incomplète : "&amp;LEFT(IF($A86="","salarié, ",IF(COUNTIF(Salariés!$H$2:$H$151,$A86)&gt;1,"salarié en double, ",""))&amp;IF($B86="","famille, ","")&amp;IF($E86="","type de contrôle, ","")&amp;IF(AND($T86="Obligatoire",$O86="",$S86&lt;&gt;"Jeune en dérogation (R. 4153-40)"),"attestation médicale, ","")&amp;IF($H86="","contrôle des connaissances, ","")&amp;IF($K86="","échéance du contrôle, ","")&amp;IF($L86="","connaissance des lieux, ","")&amp;IF($M86="","date de délivrance, ","")&amp;IF(AND($S86="Intérimaire",$N86=""),"date limite (fin de mission), ",""),LEN(IF($A86="","salarié, ",IF(COUNTIF(Salariés!$H$2:$H$151,$A86)&gt;1,"salarié en double, ",""))&amp;IF($B86="","famille, ","")&amp;IF($E86="","type de contrôle, ","")&amp;IF(AND($T86="Obligatoire",$O86="",$S86&lt;&gt;"Jeune en dérogation (R. 4153-40)"),"attestation médicale, ","")&amp;IF($H86="","contrôle des connaissances, ","")&amp;IF($K86="","échéance du contrôle, ","")&amp;IF($L86="","connaissance des lieux, ","")&amp;IF($M86="","date de délivrance, ","")&amp;IF(AND($S86="Intérimaire",$N86=""),"date limite (fin de mission), ",""))-2),IF(LEN(IF(AND($U86&lt;&gt;"",$M86&lt;&gt;"",$U86&gt;$M86),"attestation plus récente, ","")&amp;IF(AND($H86&lt;&gt;"",$M86&lt;&gt;"",$H86&gt;$M86),"contrôle plus récent, ","")&amp;IF(AND($L86&lt;&gt;"",$M86&lt;&gt;"",$L86&gt;$M86),"connaissance des lieux plus récente, ","")&amp;IF(AND($M86&lt;&gt;"",$M86&gt;TODAY()),"délivrance datée dans le futur, ",""))&gt;0,"À redélivrer : "&amp;LEFT(IF(AND($U86&lt;&gt;"",$M86&lt;&gt;"",$U86&gt;$M86),"attestation plus récente, ","")&amp;IF(AND($H86&lt;&gt;"",$M86&lt;&gt;"",$H86&gt;$M86),"contrôle plus récent, ","")&amp;IF(AND($L86&lt;&gt;"",$M86&lt;&gt;"",$L86&gt;$M86),"connaissance des lieux plus récente, ","")&amp;IF(AND($M86&lt;&gt;"",$M86&gt;TODAY()),"délivrance datée dans le futur, ",""),LEN(IF(AND($U86&lt;&gt;"",$M86&lt;&gt;"",$U86&gt;$M86),"attestation plus récente, ","")&amp;IF(AND($H86&lt;&gt;"",$M86&lt;&gt;"",$H86&gt;$M86),"contrôle plus récent, ","")&amp;IF(AND($L86&lt;&gt;"",$M86&lt;&gt;"",$L86&gt;$M86),"connaissance des lieux plus récente, ","")&amp;IF(AND($M86&lt;&gt;"",$M86&gt;TODAY()),"délivrance datée dans le futur, ",""))-2),IF($P86&lt;TODAY(),"Expirée",IF($P86-TODAY()&lt;=60,"À renouveler","Valide"))))))</f>
      </c>
      <c r="R86" s="8"/>
      <c r="S86" s="14">
        <f>IF($A86="","",IFERROR(INDEX(Salariés!$D$2:$D$151,MATCH($A86,Salariés!$H$2:$H$151,0))&amp;"",""))</f>
      </c>
      <c r="T86" s="14">
        <f>IF($B86="","",IFERROR(VLOOKUP($B86,'Référentiel'!$A$2:$B$10,2,FALSE),""))</f>
      </c>
      <c r="U86" s="14">
        <f>IF(OR($A86="",$T86&lt;&gt;"Obligatoire"),"",IFERROR(IF(INDEX(Salariés!$E$2:$E$151,MATCH($A86,Salariés!$H$2:$H$151,0))="","",INDEX(Salariés!$E$2:$E$151,MATCH($A86,Salariés!$H$2:$H$151,0))),""))</f>
      </c>
      <c r="V86" s="14">
        <f>IF(OR($Q86="Valide",$Q86="À renouveler"),$P86+ROW()/100000,"")</f>
      </c>
      <c r="W86" s="14">
        <f>IF(AND($A86&lt;&gt;"",$A86='Autorisation à imprimer'!$D$1,OR($Q86="Valide",$Q86="À renouveler")),ROW(),"")</f>
      </c>
    </row>
    <row r="87" spans="1:23" x14ac:dyDescent="0.25">
      <c r="A87" s="8"/>
      <c r="B87" s="8"/>
      <c r="C87" s="8"/>
      <c r="D87" s="8"/>
      <c r="E87" s="8"/>
      <c r="F87" s="8"/>
      <c r="G87" s="8"/>
      <c r="H87" s="12"/>
      <c r="I87" s="8"/>
      <c r="J87" s="12"/>
      <c r="K87" s="13">
        <f>IF(AND($H87&lt;&gt;"",AND($E87="CACES®",$F87&lt;&gt;"",$F87&lt;&gt;"Sans objet")),EDATE($H87,12*IFERROR(VLOOKUP($F87,'Référentiel'!$D$2:$G$9,4,FALSE),5))-1,IF($J87="","",$J87))</f>
      </c>
      <c r="L87" s="12"/>
      <c r="M87" s="12"/>
      <c r="N87" s="12"/>
      <c r="O87" s="13">
        <f>IF(OR($A87="",$T87&lt;&gt;"Obligatoire"),"",IFERROR(IF(INDEX(Salariés!$F$2:$F$151,MATCH($A87,Salariés!$H$2:$H$151,0))="","",INDEX(Salariés!$F$2:$F$151,MATCH($A87,Salariés!$H$2:$H$151,0))),""))</f>
      </c>
      <c r="P87" s="13">
        <f>IF(NOT(OR($A87&lt;&gt;"",$B87&lt;&gt;"")),"",IF(COUNT($O87,$K87,$N87)=0,"",MIN($O87,$K87,$N87)))</f>
      </c>
      <c r="Q87" s="14">
        <f>IF(NOT(OR($A87&lt;&gt;"",$B87&lt;&gt;"")),"",IF($S87="Jeune en dérogation (R. 4153-40)","À vérifier : régime des jeunes (R. 4153-40)",IF(LEN(IF($A87="","salarié, ",IF(COUNTIF(Salariés!$H$2:$H$151,$A87)&gt;1,"salarié en double, ",""))&amp;IF($B87="","famille, ","")&amp;IF($E87="","type de contrôle, ","")&amp;IF(AND($T87="Obligatoire",$O87="",$S87&lt;&gt;"Jeune en dérogation (R. 4153-40)"),"attestation médicale, ","")&amp;IF($H87="","contrôle des connaissances, ","")&amp;IF($K87="","échéance du contrôle, ","")&amp;IF($L87="","connaissance des lieux, ","")&amp;IF($M87="","date de délivrance, ","")&amp;IF(AND($S87="Intérimaire",$N87=""),"date limite (fin de mission), ",""))&gt;0,"Incomplète : "&amp;LEFT(IF($A87="","salarié, ",IF(COUNTIF(Salariés!$H$2:$H$151,$A87)&gt;1,"salarié en double, ",""))&amp;IF($B87="","famille, ","")&amp;IF($E87="","type de contrôle, ","")&amp;IF(AND($T87="Obligatoire",$O87="",$S87&lt;&gt;"Jeune en dérogation (R. 4153-40)"),"attestation médicale, ","")&amp;IF($H87="","contrôle des connaissances, ","")&amp;IF($K87="","échéance du contrôle, ","")&amp;IF($L87="","connaissance des lieux, ","")&amp;IF($M87="","date de délivrance, ","")&amp;IF(AND($S87="Intérimaire",$N87=""),"date limite (fin de mission), ",""),LEN(IF($A87="","salarié, ",IF(COUNTIF(Salariés!$H$2:$H$151,$A87)&gt;1,"salarié en double, ",""))&amp;IF($B87="","famille, ","")&amp;IF($E87="","type de contrôle, ","")&amp;IF(AND($T87="Obligatoire",$O87="",$S87&lt;&gt;"Jeune en dérogation (R. 4153-40)"),"attestation médicale, ","")&amp;IF($H87="","contrôle des connaissances, ","")&amp;IF($K87="","échéance du contrôle, ","")&amp;IF($L87="","connaissance des lieux, ","")&amp;IF($M87="","date de délivrance, ","")&amp;IF(AND($S87="Intérimaire",$N87=""),"date limite (fin de mission), ",""))-2),IF(LEN(IF(AND($U87&lt;&gt;"",$M87&lt;&gt;"",$U87&gt;$M87),"attestation plus récente, ","")&amp;IF(AND($H87&lt;&gt;"",$M87&lt;&gt;"",$H87&gt;$M87),"contrôle plus récent, ","")&amp;IF(AND($L87&lt;&gt;"",$M87&lt;&gt;"",$L87&gt;$M87),"connaissance des lieux plus récente, ","")&amp;IF(AND($M87&lt;&gt;"",$M87&gt;TODAY()),"délivrance datée dans le futur, ",""))&gt;0,"À redélivrer : "&amp;LEFT(IF(AND($U87&lt;&gt;"",$M87&lt;&gt;"",$U87&gt;$M87),"attestation plus récente, ","")&amp;IF(AND($H87&lt;&gt;"",$M87&lt;&gt;"",$H87&gt;$M87),"contrôle plus récent, ","")&amp;IF(AND($L87&lt;&gt;"",$M87&lt;&gt;"",$L87&gt;$M87),"connaissance des lieux plus récente, ","")&amp;IF(AND($M87&lt;&gt;"",$M87&gt;TODAY()),"délivrance datée dans le futur, ",""),LEN(IF(AND($U87&lt;&gt;"",$M87&lt;&gt;"",$U87&gt;$M87),"attestation plus récente, ","")&amp;IF(AND($H87&lt;&gt;"",$M87&lt;&gt;"",$H87&gt;$M87),"contrôle plus récent, ","")&amp;IF(AND($L87&lt;&gt;"",$M87&lt;&gt;"",$L87&gt;$M87),"connaissance des lieux plus récente, ","")&amp;IF(AND($M87&lt;&gt;"",$M87&gt;TODAY()),"délivrance datée dans le futur, ",""))-2),IF($P87&lt;TODAY(),"Expirée",IF($P87-TODAY()&lt;=60,"À renouveler","Valide"))))))</f>
      </c>
      <c r="R87" s="8"/>
      <c r="S87" s="14">
        <f>IF($A87="","",IFERROR(INDEX(Salariés!$D$2:$D$151,MATCH($A87,Salariés!$H$2:$H$151,0))&amp;"",""))</f>
      </c>
      <c r="T87" s="14">
        <f>IF($B87="","",IFERROR(VLOOKUP($B87,'Référentiel'!$A$2:$B$10,2,FALSE),""))</f>
      </c>
      <c r="U87" s="14">
        <f>IF(OR($A87="",$T87&lt;&gt;"Obligatoire"),"",IFERROR(IF(INDEX(Salariés!$E$2:$E$151,MATCH($A87,Salariés!$H$2:$H$151,0))="","",INDEX(Salariés!$E$2:$E$151,MATCH($A87,Salariés!$H$2:$H$151,0))),""))</f>
      </c>
      <c r="V87" s="14">
        <f>IF(OR($Q87="Valide",$Q87="À renouveler"),$P87+ROW()/100000,"")</f>
      </c>
      <c r="W87" s="14">
        <f>IF(AND($A87&lt;&gt;"",$A87='Autorisation à imprimer'!$D$1,OR($Q87="Valide",$Q87="À renouveler")),ROW(),"")</f>
      </c>
    </row>
    <row r="88" spans="1:23" x14ac:dyDescent="0.25">
      <c r="A88" s="8"/>
      <c r="B88" s="8"/>
      <c r="C88" s="8"/>
      <c r="D88" s="8"/>
      <c r="E88" s="8"/>
      <c r="F88" s="8"/>
      <c r="G88" s="8"/>
      <c r="H88" s="12"/>
      <c r="I88" s="8"/>
      <c r="J88" s="12"/>
      <c r="K88" s="13">
        <f>IF(AND($H88&lt;&gt;"",AND($E88="CACES®",$F88&lt;&gt;"",$F88&lt;&gt;"Sans objet")),EDATE($H88,12*IFERROR(VLOOKUP($F88,'Référentiel'!$D$2:$G$9,4,FALSE),5))-1,IF($J88="","",$J88))</f>
      </c>
      <c r="L88" s="12"/>
      <c r="M88" s="12"/>
      <c r="N88" s="12"/>
      <c r="O88" s="13">
        <f>IF(OR($A88="",$T88&lt;&gt;"Obligatoire"),"",IFERROR(IF(INDEX(Salariés!$F$2:$F$151,MATCH($A88,Salariés!$H$2:$H$151,0))="","",INDEX(Salariés!$F$2:$F$151,MATCH($A88,Salariés!$H$2:$H$151,0))),""))</f>
      </c>
      <c r="P88" s="13">
        <f>IF(NOT(OR($A88&lt;&gt;"",$B88&lt;&gt;"")),"",IF(COUNT($O88,$K88,$N88)=0,"",MIN($O88,$K88,$N88)))</f>
      </c>
      <c r="Q88" s="14">
        <f>IF(NOT(OR($A88&lt;&gt;"",$B88&lt;&gt;"")),"",IF($S88="Jeune en dérogation (R. 4153-40)","À vérifier : régime des jeunes (R. 4153-40)",IF(LEN(IF($A88="","salarié, ",IF(COUNTIF(Salariés!$H$2:$H$151,$A88)&gt;1,"salarié en double, ",""))&amp;IF($B88="","famille, ","")&amp;IF($E88="","type de contrôle, ","")&amp;IF(AND($T88="Obligatoire",$O88="",$S88&lt;&gt;"Jeune en dérogation (R. 4153-40)"),"attestation médicale, ","")&amp;IF($H88="","contrôle des connaissances, ","")&amp;IF($K88="","échéance du contrôle, ","")&amp;IF($L88="","connaissance des lieux, ","")&amp;IF($M88="","date de délivrance, ","")&amp;IF(AND($S88="Intérimaire",$N88=""),"date limite (fin de mission), ",""))&gt;0,"Incomplète : "&amp;LEFT(IF($A88="","salarié, ",IF(COUNTIF(Salariés!$H$2:$H$151,$A88)&gt;1,"salarié en double, ",""))&amp;IF($B88="","famille, ","")&amp;IF($E88="","type de contrôle, ","")&amp;IF(AND($T88="Obligatoire",$O88="",$S88&lt;&gt;"Jeune en dérogation (R. 4153-40)"),"attestation médicale, ","")&amp;IF($H88="","contrôle des connaissances, ","")&amp;IF($K88="","échéance du contrôle, ","")&amp;IF($L88="","connaissance des lieux, ","")&amp;IF($M88="","date de délivrance, ","")&amp;IF(AND($S88="Intérimaire",$N88=""),"date limite (fin de mission), ",""),LEN(IF($A88="","salarié, ",IF(COUNTIF(Salariés!$H$2:$H$151,$A88)&gt;1,"salarié en double, ",""))&amp;IF($B88="","famille, ","")&amp;IF($E88="","type de contrôle, ","")&amp;IF(AND($T88="Obligatoire",$O88="",$S88&lt;&gt;"Jeune en dérogation (R. 4153-40)"),"attestation médicale, ","")&amp;IF($H88="","contrôle des connaissances, ","")&amp;IF($K88="","échéance du contrôle, ","")&amp;IF($L88="","connaissance des lieux, ","")&amp;IF($M88="","date de délivrance, ","")&amp;IF(AND($S88="Intérimaire",$N88=""),"date limite (fin de mission), ",""))-2),IF(LEN(IF(AND($U88&lt;&gt;"",$M88&lt;&gt;"",$U88&gt;$M88),"attestation plus récente, ","")&amp;IF(AND($H88&lt;&gt;"",$M88&lt;&gt;"",$H88&gt;$M88),"contrôle plus récent, ","")&amp;IF(AND($L88&lt;&gt;"",$M88&lt;&gt;"",$L88&gt;$M88),"connaissance des lieux plus récente, ","")&amp;IF(AND($M88&lt;&gt;"",$M88&gt;TODAY()),"délivrance datée dans le futur, ",""))&gt;0,"À redélivrer : "&amp;LEFT(IF(AND($U88&lt;&gt;"",$M88&lt;&gt;"",$U88&gt;$M88),"attestation plus récente, ","")&amp;IF(AND($H88&lt;&gt;"",$M88&lt;&gt;"",$H88&gt;$M88),"contrôle plus récent, ","")&amp;IF(AND($L88&lt;&gt;"",$M88&lt;&gt;"",$L88&gt;$M88),"connaissance des lieux plus récente, ","")&amp;IF(AND($M88&lt;&gt;"",$M88&gt;TODAY()),"délivrance datée dans le futur, ",""),LEN(IF(AND($U88&lt;&gt;"",$M88&lt;&gt;"",$U88&gt;$M88),"attestation plus récente, ","")&amp;IF(AND($H88&lt;&gt;"",$M88&lt;&gt;"",$H88&gt;$M88),"contrôle plus récent, ","")&amp;IF(AND($L88&lt;&gt;"",$M88&lt;&gt;"",$L88&gt;$M88),"connaissance des lieux plus récente, ","")&amp;IF(AND($M88&lt;&gt;"",$M88&gt;TODAY()),"délivrance datée dans le futur, ",""))-2),IF($P88&lt;TODAY(),"Expirée",IF($P88-TODAY()&lt;=60,"À renouveler","Valide"))))))</f>
      </c>
      <c r="R88" s="8"/>
      <c r="S88" s="14">
        <f>IF($A88="","",IFERROR(INDEX(Salariés!$D$2:$D$151,MATCH($A88,Salariés!$H$2:$H$151,0))&amp;"",""))</f>
      </c>
      <c r="T88" s="14">
        <f>IF($B88="","",IFERROR(VLOOKUP($B88,'Référentiel'!$A$2:$B$10,2,FALSE),""))</f>
      </c>
      <c r="U88" s="14">
        <f>IF(OR($A88="",$T88&lt;&gt;"Obligatoire"),"",IFERROR(IF(INDEX(Salariés!$E$2:$E$151,MATCH($A88,Salariés!$H$2:$H$151,0))="","",INDEX(Salariés!$E$2:$E$151,MATCH($A88,Salariés!$H$2:$H$151,0))),""))</f>
      </c>
      <c r="V88" s="14">
        <f>IF(OR($Q88="Valide",$Q88="À renouveler"),$P88+ROW()/100000,"")</f>
      </c>
      <c r="W88" s="14">
        <f>IF(AND($A88&lt;&gt;"",$A88='Autorisation à imprimer'!$D$1,OR($Q88="Valide",$Q88="À renouveler")),ROW(),"")</f>
      </c>
    </row>
    <row r="89" spans="1:23" x14ac:dyDescent="0.25">
      <c r="A89" s="8"/>
      <c r="B89" s="8"/>
      <c r="C89" s="8"/>
      <c r="D89" s="8"/>
      <c r="E89" s="8"/>
      <c r="F89" s="8"/>
      <c r="G89" s="8"/>
      <c r="H89" s="12"/>
      <c r="I89" s="8"/>
      <c r="J89" s="12"/>
      <c r="K89" s="13">
        <f>IF(AND($H89&lt;&gt;"",AND($E89="CACES®",$F89&lt;&gt;"",$F89&lt;&gt;"Sans objet")),EDATE($H89,12*IFERROR(VLOOKUP($F89,'Référentiel'!$D$2:$G$9,4,FALSE),5))-1,IF($J89="","",$J89))</f>
      </c>
      <c r="L89" s="12"/>
      <c r="M89" s="12"/>
      <c r="N89" s="12"/>
      <c r="O89" s="13">
        <f>IF(OR($A89="",$T89&lt;&gt;"Obligatoire"),"",IFERROR(IF(INDEX(Salariés!$F$2:$F$151,MATCH($A89,Salariés!$H$2:$H$151,0))="","",INDEX(Salariés!$F$2:$F$151,MATCH($A89,Salariés!$H$2:$H$151,0))),""))</f>
      </c>
      <c r="P89" s="13">
        <f>IF(NOT(OR($A89&lt;&gt;"",$B89&lt;&gt;"")),"",IF(COUNT($O89,$K89,$N89)=0,"",MIN($O89,$K89,$N89)))</f>
      </c>
      <c r="Q89" s="14">
        <f>IF(NOT(OR($A89&lt;&gt;"",$B89&lt;&gt;"")),"",IF($S89="Jeune en dérogation (R. 4153-40)","À vérifier : régime des jeunes (R. 4153-40)",IF(LEN(IF($A89="","salarié, ",IF(COUNTIF(Salariés!$H$2:$H$151,$A89)&gt;1,"salarié en double, ",""))&amp;IF($B89="","famille, ","")&amp;IF($E89="","type de contrôle, ","")&amp;IF(AND($T89="Obligatoire",$O89="",$S89&lt;&gt;"Jeune en dérogation (R. 4153-40)"),"attestation médicale, ","")&amp;IF($H89="","contrôle des connaissances, ","")&amp;IF($K89="","échéance du contrôle, ","")&amp;IF($L89="","connaissance des lieux, ","")&amp;IF($M89="","date de délivrance, ","")&amp;IF(AND($S89="Intérimaire",$N89=""),"date limite (fin de mission), ",""))&gt;0,"Incomplète : "&amp;LEFT(IF($A89="","salarié, ",IF(COUNTIF(Salariés!$H$2:$H$151,$A89)&gt;1,"salarié en double, ",""))&amp;IF($B89="","famille, ","")&amp;IF($E89="","type de contrôle, ","")&amp;IF(AND($T89="Obligatoire",$O89="",$S89&lt;&gt;"Jeune en dérogation (R. 4153-40)"),"attestation médicale, ","")&amp;IF($H89="","contrôle des connaissances, ","")&amp;IF($K89="","échéance du contrôle, ","")&amp;IF($L89="","connaissance des lieux, ","")&amp;IF($M89="","date de délivrance, ","")&amp;IF(AND($S89="Intérimaire",$N89=""),"date limite (fin de mission), ",""),LEN(IF($A89="","salarié, ",IF(COUNTIF(Salariés!$H$2:$H$151,$A89)&gt;1,"salarié en double, ",""))&amp;IF($B89="","famille, ","")&amp;IF($E89="","type de contrôle, ","")&amp;IF(AND($T89="Obligatoire",$O89="",$S89&lt;&gt;"Jeune en dérogation (R. 4153-40)"),"attestation médicale, ","")&amp;IF($H89="","contrôle des connaissances, ","")&amp;IF($K89="","échéance du contrôle, ","")&amp;IF($L89="","connaissance des lieux, ","")&amp;IF($M89="","date de délivrance, ","")&amp;IF(AND($S89="Intérimaire",$N89=""),"date limite (fin de mission), ",""))-2),IF(LEN(IF(AND($U89&lt;&gt;"",$M89&lt;&gt;"",$U89&gt;$M89),"attestation plus récente, ","")&amp;IF(AND($H89&lt;&gt;"",$M89&lt;&gt;"",$H89&gt;$M89),"contrôle plus récent, ","")&amp;IF(AND($L89&lt;&gt;"",$M89&lt;&gt;"",$L89&gt;$M89),"connaissance des lieux plus récente, ","")&amp;IF(AND($M89&lt;&gt;"",$M89&gt;TODAY()),"délivrance datée dans le futur, ",""))&gt;0,"À redélivrer : "&amp;LEFT(IF(AND($U89&lt;&gt;"",$M89&lt;&gt;"",$U89&gt;$M89),"attestation plus récente, ","")&amp;IF(AND($H89&lt;&gt;"",$M89&lt;&gt;"",$H89&gt;$M89),"contrôle plus récent, ","")&amp;IF(AND($L89&lt;&gt;"",$M89&lt;&gt;"",$L89&gt;$M89),"connaissance des lieux plus récente, ","")&amp;IF(AND($M89&lt;&gt;"",$M89&gt;TODAY()),"délivrance datée dans le futur, ",""),LEN(IF(AND($U89&lt;&gt;"",$M89&lt;&gt;"",$U89&gt;$M89),"attestation plus récente, ","")&amp;IF(AND($H89&lt;&gt;"",$M89&lt;&gt;"",$H89&gt;$M89),"contrôle plus récent, ","")&amp;IF(AND($L89&lt;&gt;"",$M89&lt;&gt;"",$L89&gt;$M89),"connaissance des lieux plus récente, ","")&amp;IF(AND($M89&lt;&gt;"",$M89&gt;TODAY()),"délivrance datée dans le futur, ",""))-2),IF($P89&lt;TODAY(),"Expirée",IF($P89-TODAY()&lt;=60,"À renouveler","Valide"))))))</f>
      </c>
      <c r="R89" s="8"/>
      <c r="S89" s="14">
        <f>IF($A89="","",IFERROR(INDEX(Salariés!$D$2:$D$151,MATCH($A89,Salariés!$H$2:$H$151,0))&amp;"",""))</f>
      </c>
      <c r="T89" s="14">
        <f>IF($B89="","",IFERROR(VLOOKUP($B89,'Référentiel'!$A$2:$B$10,2,FALSE),""))</f>
      </c>
      <c r="U89" s="14">
        <f>IF(OR($A89="",$T89&lt;&gt;"Obligatoire"),"",IFERROR(IF(INDEX(Salariés!$E$2:$E$151,MATCH($A89,Salariés!$H$2:$H$151,0))="","",INDEX(Salariés!$E$2:$E$151,MATCH($A89,Salariés!$H$2:$H$151,0))),""))</f>
      </c>
      <c r="V89" s="14">
        <f>IF(OR($Q89="Valide",$Q89="À renouveler"),$P89+ROW()/100000,"")</f>
      </c>
      <c r="W89" s="14">
        <f>IF(AND($A89&lt;&gt;"",$A89='Autorisation à imprimer'!$D$1,OR($Q89="Valide",$Q89="À renouveler")),ROW(),"")</f>
      </c>
    </row>
    <row r="90" spans="1:23" x14ac:dyDescent="0.25">
      <c r="A90" s="8"/>
      <c r="B90" s="8"/>
      <c r="C90" s="8"/>
      <c r="D90" s="8"/>
      <c r="E90" s="8"/>
      <c r="F90" s="8"/>
      <c r="G90" s="8"/>
      <c r="H90" s="12"/>
      <c r="I90" s="8"/>
      <c r="J90" s="12"/>
      <c r="K90" s="13">
        <f>IF(AND($H90&lt;&gt;"",AND($E90="CACES®",$F90&lt;&gt;"",$F90&lt;&gt;"Sans objet")),EDATE($H90,12*IFERROR(VLOOKUP($F90,'Référentiel'!$D$2:$G$9,4,FALSE),5))-1,IF($J90="","",$J90))</f>
      </c>
      <c r="L90" s="12"/>
      <c r="M90" s="12"/>
      <c r="N90" s="12"/>
      <c r="O90" s="13">
        <f>IF(OR($A90="",$T90&lt;&gt;"Obligatoire"),"",IFERROR(IF(INDEX(Salariés!$F$2:$F$151,MATCH($A90,Salariés!$H$2:$H$151,0))="","",INDEX(Salariés!$F$2:$F$151,MATCH($A90,Salariés!$H$2:$H$151,0))),""))</f>
      </c>
      <c r="P90" s="13">
        <f>IF(NOT(OR($A90&lt;&gt;"",$B90&lt;&gt;"")),"",IF(COUNT($O90,$K90,$N90)=0,"",MIN($O90,$K90,$N90)))</f>
      </c>
      <c r="Q90" s="14">
        <f>IF(NOT(OR($A90&lt;&gt;"",$B90&lt;&gt;"")),"",IF($S90="Jeune en dérogation (R. 4153-40)","À vérifier : régime des jeunes (R. 4153-40)",IF(LEN(IF($A90="","salarié, ",IF(COUNTIF(Salariés!$H$2:$H$151,$A90)&gt;1,"salarié en double, ",""))&amp;IF($B90="","famille, ","")&amp;IF($E90="","type de contrôle, ","")&amp;IF(AND($T90="Obligatoire",$O90="",$S90&lt;&gt;"Jeune en dérogation (R. 4153-40)"),"attestation médicale, ","")&amp;IF($H90="","contrôle des connaissances, ","")&amp;IF($K90="","échéance du contrôle, ","")&amp;IF($L90="","connaissance des lieux, ","")&amp;IF($M90="","date de délivrance, ","")&amp;IF(AND($S90="Intérimaire",$N90=""),"date limite (fin de mission), ",""))&gt;0,"Incomplète : "&amp;LEFT(IF($A90="","salarié, ",IF(COUNTIF(Salariés!$H$2:$H$151,$A90)&gt;1,"salarié en double, ",""))&amp;IF($B90="","famille, ","")&amp;IF($E90="","type de contrôle, ","")&amp;IF(AND($T90="Obligatoire",$O90="",$S90&lt;&gt;"Jeune en dérogation (R. 4153-40)"),"attestation médicale, ","")&amp;IF($H90="","contrôle des connaissances, ","")&amp;IF($K90="","échéance du contrôle, ","")&amp;IF($L90="","connaissance des lieux, ","")&amp;IF($M90="","date de délivrance, ","")&amp;IF(AND($S90="Intérimaire",$N90=""),"date limite (fin de mission), ",""),LEN(IF($A90="","salarié, ",IF(COUNTIF(Salariés!$H$2:$H$151,$A90)&gt;1,"salarié en double, ",""))&amp;IF($B90="","famille, ","")&amp;IF($E90="","type de contrôle, ","")&amp;IF(AND($T90="Obligatoire",$O90="",$S90&lt;&gt;"Jeune en dérogation (R. 4153-40)"),"attestation médicale, ","")&amp;IF($H90="","contrôle des connaissances, ","")&amp;IF($K90="","échéance du contrôle, ","")&amp;IF($L90="","connaissance des lieux, ","")&amp;IF($M90="","date de délivrance, ","")&amp;IF(AND($S90="Intérimaire",$N90=""),"date limite (fin de mission), ",""))-2),IF(LEN(IF(AND($U90&lt;&gt;"",$M90&lt;&gt;"",$U90&gt;$M90),"attestation plus récente, ","")&amp;IF(AND($H90&lt;&gt;"",$M90&lt;&gt;"",$H90&gt;$M90),"contrôle plus récent, ","")&amp;IF(AND($L90&lt;&gt;"",$M90&lt;&gt;"",$L90&gt;$M90),"connaissance des lieux plus récente, ","")&amp;IF(AND($M90&lt;&gt;"",$M90&gt;TODAY()),"délivrance datée dans le futur, ",""))&gt;0,"À redélivrer : "&amp;LEFT(IF(AND($U90&lt;&gt;"",$M90&lt;&gt;"",$U90&gt;$M90),"attestation plus récente, ","")&amp;IF(AND($H90&lt;&gt;"",$M90&lt;&gt;"",$H90&gt;$M90),"contrôle plus récent, ","")&amp;IF(AND($L90&lt;&gt;"",$M90&lt;&gt;"",$L90&gt;$M90),"connaissance des lieux plus récente, ","")&amp;IF(AND($M90&lt;&gt;"",$M90&gt;TODAY()),"délivrance datée dans le futur, ",""),LEN(IF(AND($U90&lt;&gt;"",$M90&lt;&gt;"",$U90&gt;$M90),"attestation plus récente, ","")&amp;IF(AND($H90&lt;&gt;"",$M90&lt;&gt;"",$H90&gt;$M90),"contrôle plus récent, ","")&amp;IF(AND($L90&lt;&gt;"",$M90&lt;&gt;"",$L90&gt;$M90),"connaissance des lieux plus récente, ","")&amp;IF(AND($M90&lt;&gt;"",$M90&gt;TODAY()),"délivrance datée dans le futur, ",""))-2),IF($P90&lt;TODAY(),"Expirée",IF($P90-TODAY()&lt;=60,"À renouveler","Valide"))))))</f>
      </c>
      <c r="R90" s="8"/>
      <c r="S90" s="14">
        <f>IF($A90="","",IFERROR(INDEX(Salariés!$D$2:$D$151,MATCH($A90,Salariés!$H$2:$H$151,0))&amp;"",""))</f>
      </c>
      <c r="T90" s="14">
        <f>IF($B90="","",IFERROR(VLOOKUP($B90,'Référentiel'!$A$2:$B$10,2,FALSE),""))</f>
      </c>
      <c r="U90" s="14">
        <f>IF(OR($A90="",$T90&lt;&gt;"Obligatoire"),"",IFERROR(IF(INDEX(Salariés!$E$2:$E$151,MATCH($A90,Salariés!$H$2:$H$151,0))="","",INDEX(Salariés!$E$2:$E$151,MATCH($A90,Salariés!$H$2:$H$151,0))),""))</f>
      </c>
      <c r="V90" s="14">
        <f>IF(OR($Q90="Valide",$Q90="À renouveler"),$P90+ROW()/100000,"")</f>
      </c>
      <c r="W90" s="14">
        <f>IF(AND($A90&lt;&gt;"",$A90='Autorisation à imprimer'!$D$1,OR($Q90="Valide",$Q90="À renouveler")),ROW(),"")</f>
      </c>
    </row>
    <row r="91" spans="1:23" x14ac:dyDescent="0.25">
      <c r="A91" s="8"/>
      <c r="B91" s="8"/>
      <c r="C91" s="8"/>
      <c r="D91" s="8"/>
      <c r="E91" s="8"/>
      <c r="F91" s="8"/>
      <c r="G91" s="8"/>
      <c r="H91" s="12"/>
      <c r="I91" s="8"/>
      <c r="J91" s="12"/>
      <c r="K91" s="13">
        <f>IF(AND($H91&lt;&gt;"",AND($E91="CACES®",$F91&lt;&gt;"",$F91&lt;&gt;"Sans objet")),EDATE($H91,12*IFERROR(VLOOKUP($F91,'Référentiel'!$D$2:$G$9,4,FALSE),5))-1,IF($J91="","",$J91))</f>
      </c>
      <c r="L91" s="12"/>
      <c r="M91" s="12"/>
      <c r="N91" s="12"/>
      <c r="O91" s="13">
        <f>IF(OR($A91="",$T91&lt;&gt;"Obligatoire"),"",IFERROR(IF(INDEX(Salariés!$F$2:$F$151,MATCH($A91,Salariés!$H$2:$H$151,0))="","",INDEX(Salariés!$F$2:$F$151,MATCH($A91,Salariés!$H$2:$H$151,0))),""))</f>
      </c>
      <c r="P91" s="13">
        <f>IF(NOT(OR($A91&lt;&gt;"",$B91&lt;&gt;"")),"",IF(COUNT($O91,$K91,$N91)=0,"",MIN($O91,$K91,$N91)))</f>
      </c>
      <c r="Q91" s="14">
        <f>IF(NOT(OR($A91&lt;&gt;"",$B91&lt;&gt;"")),"",IF($S91="Jeune en dérogation (R. 4153-40)","À vérifier : régime des jeunes (R. 4153-40)",IF(LEN(IF($A91="","salarié, ",IF(COUNTIF(Salariés!$H$2:$H$151,$A91)&gt;1,"salarié en double, ",""))&amp;IF($B91="","famille, ","")&amp;IF($E91="","type de contrôle, ","")&amp;IF(AND($T91="Obligatoire",$O91="",$S91&lt;&gt;"Jeune en dérogation (R. 4153-40)"),"attestation médicale, ","")&amp;IF($H91="","contrôle des connaissances, ","")&amp;IF($K91="","échéance du contrôle, ","")&amp;IF($L91="","connaissance des lieux, ","")&amp;IF($M91="","date de délivrance, ","")&amp;IF(AND($S91="Intérimaire",$N91=""),"date limite (fin de mission), ",""))&gt;0,"Incomplète : "&amp;LEFT(IF($A91="","salarié, ",IF(COUNTIF(Salariés!$H$2:$H$151,$A91)&gt;1,"salarié en double, ",""))&amp;IF($B91="","famille, ","")&amp;IF($E91="","type de contrôle, ","")&amp;IF(AND($T91="Obligatoire",$O91="",$S91&lt;&gt;"Jeune en dérogation (R. 4153-40)"),"attestation médicale, ","")&amp;IF($H91="","contrôle des connaissances, ","")&amp;IF($K91="","échéance du contrôle, ","")&amp;IF($L91="","connaissance des lieux, ","")&amp;IF($M91="","date de délivrance, ","")&amp;IF(AND($S91="Intérimaire",$N91=""),"date limite (fin de mission), ",""),LEN(IF($A91="","salarié, ",IF(COUNTIF(Salariés!$H$2:$H$151,$A91)&gt;1,"salarié en double, ",""))&amp;IF($B91="","famille, ","")&amp;IF($E91="","type de contrôle, ","")&amp;IF(AND($T91="Obligatoire",$O91="",$S91&lt;&gt;"Jeune en dérogation (R. 4153-40)"),"attestation médicale, ","")&amp;IF($H91="","contrôle des connaissances, ","")&amp;IF($K91="","échéance du contrôle, ","")&amp;IF($L91="","connaissance des lieux, ","")&amp;IF($M91="","date de délivrance, ","")&amp;IF(AND($S91="Intérimaire",$N91=""),"date limite (fin de mission), ",""))-2),IF(LEN(IF(AND($U91&lt;&gt;"",$M91&lt;&gt;"",$U91&gt;$M91),"attestation plus récente, ","")&amp;IF(AND($H91&lt;&gt;"",$M91&lt;&gt;"",$H91&gt;$M91),"contrôle plus récent, ","")&amp;IF(AND($L91&lt;&gt;"",$M91&lt;&gt;"",$L91&gt;$M91),"connaissance des lieux plus récente, ","")&amp;IF(AND($M91&lt;&gt;"",$M91&gt;TODAY()),"délivrance datée dans le futur, ",""))&gt;0,"À redélivrer : "&amp;LEFT(IF(AND($U91&lt;&gt;"",$M91&lt;&gt;"",$U91&gt;$M91),"attestation plus récente, ","")&amp;IF(AND($H91&lt;&gt;"",$M91&lt;&gt;"",$H91&gt;$M91),"contrôle plus récent, ","")&amp;IF(AND($L91&lt;&gt;"",$M91&lt;&gt;"",$L91&gt;$M91),"connaissance des lieux plus récente, ","")&amp;IF(AND($M91&lt;&gt;"",$M91&gt;TODAY()),"délivrance datée dans le futur, ",""),LEN(IF(AND($U91&lt;&gt;"",$M91&lt;&gt;"",$U91&gt;$M91),"attestation plus récente, ","")&amp;IF(AND($H91&lt;&gt;"",$M91&lt;&gt;"",$H91&gt;$M91),"contrôle plus récent, ","")&amp;IF(AND($L91&lt;&gt;"",$M91&lt;&gt;"",$L91&gt;$M91),"connaissance des lieux plus récente, ","")&amp;IF(AND($M91&lt;&gt;"",$M91&gt;TODAY()),"délivrance datée dans le futur, ",""))-2),IF($P91&lt;TODAY(),"Expirée",IF($P91-TODAY()&lt;=60,"À renouveler","Valide"))))))</f>
      </c>
      <c r="R91" s="8"/>
      <c r="S91" s="14">
        <f>IF($A91="","",IFERROR(INDEX(Salariés!$D$2:$D$151,MATCH($A91,Salariés!$H$2:$H$151,0))&amp;"",""))</f>
      </c>
      <c r="T91" s="14">
        <f>IF($B91="","",IFERROR(VLOOKUP($B91,'Référentiel'!$A$2:$B$10,2,FALSE),""))</f>
      </c>
      <c r="U91" s="14">
        <f>IF(OR($A91="",$T91&lt;&gt;"Obligatoire"),"",IFERROR(IF(INDEX(Salariés!$E$2:$E$151,MATCH($A91,Salariés!$H$2:$H$151,0))="","",INDEX(Salariés!$E$2:$E$151,MATCH($A91,Salariés!$H$2:$H$151,0))),""))</f>
      </c>
      <c r="V91" s="14">
        <f>IF(OR($Q91="Valide",$Q91="À renouveler"),$P91+ROW()/100000,"")</f>
      </c>
      <c r="W91" s="14">
        <f>IF(AND($A91&lt;&gt;"",$A91='Autorisation à imprimer'!$D$1,OR($Q91="Valide",$Q91="À renouveler")),ROW(),"")</f>
      </c>
    </row>
    <row r="92" spans="1:23" x14ac:dyDescent="0.25">
      <c r="A92" s="8"/>
      <c r="B92" s="8"/>
      <c r="C92" s="8"/>
      <c r="D92" s="8"/>
      <c r="E92" s="8"/>
      <c r="F92" s="8"/>
      <c r="G92" s="8"/>
      <c r="H92" s="12"/>
      <c r="I92" s="8"/>
      <c r="J92" s="12"/>
      <c r="K92" s="13">
        <f>IF(AND($H92&lt;&gt;"",AND($E92="CACES®",$F92&lt;&gt;"",$F92&lt;&gt;"Sans objet")),EDATE($H92,12*IFERROR(VLOOKUP($F92,'Référentiel'!$D$2:$G$9,4,FALSE),5))-1,IF($J92="","",$J92))</f>
      </c>
      <c r="L92" s="12"/>
      <c r="M92" s="12"/>
      <c r="N92" s="12"/>
      <c r="O92" s="13">
        <f>IF(OR($A92="",$T92&lt;&gt;"Obligatoire"),"",IFERROR(IF(INDEX(Salariés!$F$2:$F$151,MATCH($A92,Salariés!$H$2:$H$151,0))="","",INDEX(Salariés!$F$2:$F$151,MATCH($A92,Salariés!$H$2:$H$151,0))),""))</f>
      </c>
      <c r="P92" s="13">
        <f>IF(NOT(OR($A92&lt;&gt;"",$B92&lt;&gt;"")),"",IF(COUNT($O92,$K92,$N92)=0,"",MIN($O92,$K92,$N92)))</f>
      </c>
      <c r="Q92" s="14">
        <f>IF(NOT(OR($A92&lt;&gt;"",$B92&lt;&gt;"")),"",IF($S92="Jeune en dérogation (R. 4153-40)","À vérifier : régime des jeunes (R. 4153-40)",IF(LEN(IF($A92="","salarié, ",IF(COUNTIF(Salariés!$H$2:$H$151,$A92)&gt;1,"salarié en double, ",""))&amp;IF($B92="","famille, ","")&amp;IF($E92="","type de contrôle, ","")&amp;IF(AND($T92="Obligatoire",$O92="",$S92&lt;&gt;"Jeune en dérogation (R. 4153-40)"),"attestation médicale, ","")&amp;IF($H92="","contrôle des connaissances, ","")&amp;IF($K92="","échéance du contrôle, ","")&amp;IF($L92="","connaissance des lieux, ","")&amp;IF($M92="","date de délivrance, ","")&amp;IF(AND($S92="Intérimaire",$N92=""),"date limite (fin de mission), ",""))&gt;0,"Incomplète : "&amp;LEFT(IF($A92="","salarié, ",IF(COUNTIF(Salariés!$H$2:$H$151,$A92)&gt;1,"salarié en double, ",""))&amp;IF($B92="","famille, ","")&amp;IF($E92="","type de contrôle, ","")&amp;IF(AND($T92="Obligatoire",$O92="",$S92&lt;&gt;"Jeune en dérogation (R. 4153-40)"),"attestation médicale, ","")&amp;IF($H92="","contrôle des connaissances, ","")&amp;IF($K92="","échéance du contrôle, ","")&amp;IF($L92="","connaissance des lieux, ","")&amp;IF($M92="","date de délivrance, ","")&amp;IF(AND($S92="Intérimaire",$N92=""),"date limite (fin de mission), ",""),LEN(IF($A92="","salarié, ",IF(COUNTIF(Salariés!$H$2:$H$151,$A92)&gt;1,"salarié en double, ",""))&amp;IF($B92="","famille, ","")&amp;IF($E92="","type de contrôle, ","")&amp;IF(AND($T92="Obligatoire",$O92="",$S92&lt;&gt;"Jeune en dérogation (R. 4153-40)"),"attestation médicale, ","")&amp;IF($H92="","contrôle des connaissances, ","")&amp;IF($K92="","échéance du contrôle, ","")&amp;IF($L92="","connaissance des lieux, ","")&amp;IF($M92="","date de délivrance, ","")&amp;IF(AND($S92="Intérimaire",$N92=""),"date limite (fin de mission), ",""))-2),IF(LEN(IF(AND($U92&lt;&gt;"",$M92&lt;&gt;"",$U92&gt;$M92),"attestation plus récente, ","")&amp;IF(AND($H92&lt;&gt;"",$M92&lt;&gt;"",$H92&gt;$M92),"contrôle plus récent, ","")&amp;IF(AND($L92&lt;&gt;"",$M92&lt;&gt;"",$L92&gt;$M92),"connaissance des lieux plus récente, ","")&amp;IF(AND($M92&lt;&gt;"",$M92&gt;TODAY()),"délivrance datée dans le futur, ",""))&gt;0,"À redélivrer : "&amp;LEFT(IF(AND($U92&lt;&gt;"",$M92&lt;&gt;"",$U92&gt;$M92),"attestation plus récente, ","")&amp;IF(AND($H92&lt;&gt;"",$M92&lt;&gt;"",$H92&gt;$M92),"contrôle plus récent, ","")&amp;IF(AND($L92&lt;&gt;"",$M92&lt;&gt;"",$L92&gt;$M92),"connaissance des lieux plus récente, ","")&amp;IF(AND($M92&lt;&gt;"",$M92&gt;TODAY()),"délivrance datée dans le futur, ",""),LEN(IF(AND($U92&lt;&gt;"",$M92&lt;&gt;"",$U92&gt;$M92),"attestation plus récente, ","")&amp;IF(AND($H92&lt;&gt;"",$M92&lt;&gt;"",$H92&gt;$M92),"contrôle plus récent, ","")&amp;IF(AND($L92&lt;&gt;"",$M92&lt;&gt;"",$L92&gt;$M92),"connaissance des lieux plus récente, ","")&amp;IF(AND($M92&lt;&gt;"",$M92&gt;TODAY()),"délivrance datée dans le futur, ",""))-2),IF($P92&lt;TODAY(),"Expirée",IF($P92-TODAY()&lt;=60,"À renouveler","Valide"))))))</f>
      </c>
      <c r="R92" s="8"/>
      <c r="S92" s="14">
        <f>IF($A92="","",IFERROR(INDEX(Salariés!$D$2:$D$151,MATCH($A92,Salariés!$H$2:$H$151,0))&amp;"",""))</f>
      </c>
      <c r="T92" s="14">
        <f>IF($B92="","",IFERROR(VLOOKUP($B92,'Référentiel'!$A$2:$B$10,2,FALSE),""))</f>
      </c>
      <c r="U92" s="14">
        <f>IF(OR($A92="",$T92&lt;&gt;"Obligatoire"),"",IFERROR(IF(INDEX(Salariés!$E$2:$E$151,MATCH($A92,Salariés!$H$2:$H$151,0))="","",INDEX(Salariés!$E$2:$E$151,MATCH($A92,Salariés!$H$2:$H$151,0))),""))</f>
      </c>
      <c r="V92" s="14">
        <f>IF(OR($Q92="Valide",$Q92="À renouveler"),$P92+ROW()/100000,"")</f>
      </c>
      <c r="W92" s="14">
        <f>IF(AND($A92&lt;&gt;"",$A92='Autorisation à imprimer'!$D$1,OR($Q92="Valide",$Q92="À renouveler")),ROW(),"")</f>
      </c>
    </row>
    <row r="93" spans="1:23" x14ac:dyDescent="0.25">
      <c r="A93" s="8"/>
      <c r="B93" s="8"/>
      <c r="C93" s="8"/>
      <c r="D93" s="8"/>
      <c r="E93" s="8"/>
      <c r="F93" s="8"/>
      <c r="G93" s="8"/>
      <c r="H93" s="12"/>
      <c r="I93" s="8"/>
      <c r="J93" s="12"/>
      <c r="K93" s="13">
        <f>IF(AND($H93&lt;&gt;"",AND($E93="CACES®",$F93&lt;&gt;"",$F93&lt;&gt;"Sans objet")),EDATE($H93,12*IFERROR(VLOOKUP($F93,'Référentiel'!$D$2:$G$9,4,FALSE),5))-1,IF($J93="","",$J93))</f>
      </c>
      <c r="L93" s="12"/>
      <c r="M93" s="12"/>
      <c r="N93" s="12"/>
      <c r="O93" s="13">
        <f>IF(OR($A93="",$T93&lt;&gt;"Obligatoire"),"",IFERROR(IF(INDEX(Salariés!$F$2:$F$151,MATCH($A93,Salariés!$H$2:$H$151,0))="","",INDEX(Salariés!$F$2:$F$151,MATCH($A93,Salariés!$H$2:$H$151,0))),""))</f>
      </c>
      <c r="P93" s="13">
        <f>IF(NOT(OR($A93&lt;&gt;"",$B93&lt;&gt;"")),"",IF(COUNT($O93,$K93,$N93)=0,"",MIN($O93,$K93,$N93)))</f>
      </c>
      <c r="Q93" s="14">
        <f>IF(NOT(OR($A93&lt;&gt;"",$B93&lt;&gt;"")),"",IF($S93="Jeune en dérogation (R. 4153-40)","À vérifier : régime des jeunes (R. 4153-40)",IF(LEN(IF($A93="","salarié, ",IF(COUNTIF(Salariés!$H$2:$H$151,$A93)&gt;1,"salarié en double, ",""))&amp;IF($B93="","famille, ","")&amp;IF($E93="","type de contrôle, ","")&amp;IF(AND($T93="Obligatoire",$O93="",$S93&lt;&gt;"Jeune en dérogation (R. 4153-40)"),"attestation médicale, ","")&amp;IF($H93="","contrôle des connaissances, ","")&amp;IF($K93="","échéance du contrôle, ","")&amp;IF($L93="","connaissance des lieux, ","")&amp;IF($M93="","date de délivrance, ","")&amp;IF(AND($S93="Intérimaire",$N93=""),"date limite (fin de mission), ",""))&gt;0,"Incomplète : "&amp;LEFT(IF($A93="","salarié, ",IF(COUNTIF(Salariés!$H$2:$H$151,$A93)&gt;1,"salarié en double, ",""))&amp;IF($B93="","famille, ","")&amp;IF($E93="","type de contrôle, ","")&amp;IF(AND($T93="Obligatoire",$O93="",$S93&lt;&gt;"Jeune en dérogation (R. 4153-40)"),"attestation médicale, ","")&amp;IF($H93="","contrôle des connaissances, ","")&amp;IF($K93="","échéance du contrôle, ","")&amp;IF($L93="","connaissance des lieux, ","")&amp;IF($M93="","date de délivrance, ","")&amp;IF(AND($S93="Intérimaire",$N93=""),"date limite (fin de mission), ",""),LEN(IF($A93="","salarié, ",IF(COUNTIF(Salariés!$H$2:$H$151,$A93)&gt;1,"salarié en double, ",""))&amp;IF($B93="","famille, ","")&amp;IF($E93="","type de contrôle, ","")&amp;IF(AND($T93="Obligatoire",$O93="",$S93&lt;&gt;"Jeune en dérogation (R. 4153-40)"),"attestation médicale, ","")&amp;IF($H93="","contrôle des connaissances, ","")&amp;IF($K93="","échéance du contrôle, ","")&amp;IF($L93="","connaissance des lieux, ","")&amp;IF($M93="","date de délivrance, ","")&amp;IF(AND($S93="Intérimaire",$N93=""),"date limite (fin de mission), ",""))-2),IF(LEN(IF(AND($U93&lt;&gt;"",$M93&lt;&gt;"",$U93&gt;$M93),"attestation plus récente, ","")&amp;IF(AND($H93&lt;&gt;"",$M93&lt;&gt;"",$H93&gt;$M93),"contrôle plus récent, ","")&amp;IF(AND($L93&lt;&gt;"",$M93&lt;&gt;"",$L93&gt;$M93),"connaissance des lieux plus récente, ","")&amp;IF(AND($M93&lt;&gt;"",$M93&gt;TODAY()),"délivrance datée dans le futur, ",""))&gt;0,"À redélivrer : "&amp;LEFT(IF(AND($U93&lt;&gt;"",$M93&lt;&gt;"",$U93&gt;$M93),"attestation plus récente, ","")&amp;IF(AND($H93&lt;&gt;"",$M93&lt;&gt;"",$H93&gt;$M93),"contrôle plus récent, ","")&amp;IF(AND($L93&lt;&gt;"",$M93&lt;&gt;"",$L93&gt;$M93),"connaissance des lieux plus récente, ","")&amp;IF(AND($M93&lt;&gt;"",$M93&gt;TODAY()),"délivrance datée dans le futur, ",""),LEN(IF(AND($U93&lt;&gt;"",$M93&lt;&gt;"",$U93&gt;$M93),"attestation plus récente, ","")&amp;IF(AND($H93&lt;&gt;"",$M93&lt;&gt;"",$H93&gt;$M93),"contrôle plus récent, ","")&amp;IF(AND($L93&lt;&gt;"",$M93&lt;&gt;"",$L93&gt;$M93),"connaissance des lieux plus récente, ","")&amp;IF(AND($M93&lt;&gt;"",$M93&gt;TODAY()),"délivrance datée dans le futur, ",""))-2),IF($P93&lt;TODAY(),"Expirée",IF($P93-TODAY()&lt;=60,"À renouveler","Valide"))))))</f>
      </c>
      <c r="R93" s="8"/>
      <c r="S93" s="14">
        <f>IF($A93="","",IFERROR(INDEX(Salariés!$D$2:$D$151,MATCH($A93,Salariés!$H$2:$H$151,0))&amp;"",""))</f>
      </c>
      <c r="T93" s="14">
        <f>IF($B93="","",IFERROR(VLOOKUP($B93,'Référentiel'!$A$2:$B$10,2,FALSE),""))</f>
      </c>
      <c r="U93" s="14">
        <f>IF(OR($A93="",$T93&lt;&gt;"Obligatoire"),"",IFERROR(IF(INDEX(Salariés!$E$2:$E$151,MATCH($A93,Salariés!$H$2:$H$151,0))="","",INDEX(Salariés!$E$2:$E$151,MATCH($A93,Salariés!$H$2:$H$151,0))),""))</f>
      </c>
      <c r="V93" s="14">
        <f>IF(OR($Q93="Valide",$Q93="À renouveler"),$P93+ROW()/100000,"")</f>
      </c>
      <c r="W93" s="14">
        <f>IF(AND($A93&lt;&gt;"",$A93='Autorisation à imprimer'!$D$1,OR($Q93="Valide",$Q93="À renouveler")),ROW(),"")</f>
      </c>
    </row>
    <row r="94" spans="1:23" x14ac:dyDescent="0.25">
      <c r="A94" s="8"/>
      <c r="B94" s="8"/>
      <c r="C94" s="8"/>
      <c r="D94" s="8"/>
      <c r="E94" s="8"/>
      <c r="F94" s="8"/>
      <c r="G94" s="8"/>
      <c r="H94" s="12"/>
      <c r="I94" s="8"/>
      <c r="J94" s="12"/>
      <c r="K94" s="13">
        <f>IF(AND($H94&lt;&gt;"",AND($E94="CACES®",$F94&lt;&gt;"",$F94&lt;&gt;"Sans objet")),EDATE($H94,12*IFERROR(VLOOKUP($F94,'Référentiel'!$D$2:$G$9,4,FALSE),5))-1,IF($J94="","",$J94))</f>
      </c>
      <c r="L94" s="12"/>
      <c r="M94" s="12"/>
      <c r="N94" s="12"/>
      <c r="O94" s="13">
        <f>IF(OR($A94="",$T94&lt;&gt;"Obligatoire"),"",IFERROR(IF(INDEX(Salariés!$F$2:$F$151,MATCH($A94,Salariés!$H$2:$H$151,0))="","",INDEX(Salariés!$F$2:$F$151,MATCH($A94,Salariés!$H$2:$H$151,0))),""))</f>
      </c>
      <c r="P94" s="13">
        <f>IF(NOT(OR($A94&lt;&gt;"",$B94&lt;&gt;"")),"",IF(COUNT($O94,$K94,$N94)=0,"",MIN($O94,$K94,$N94)))</f>
      </c>
      <c r="Q94" s="14">
        <f>IF(NOT(OR($A94&lt;&gt;"",$B94&lt;&gt;"")),"",IF($S94="Jeune en dérogation (R. 4153-40)","À vérifier : régime des jeunes (R. 4153-40)",IF(LEN(IF($A94="","salarié, ",IF(COUNTIF(Salariés!$H$2:$H$151,$A94)&gt;1,"salarié en double, ",""))&amp;IF($B94="","famille, ","")&amp;IF($E94="","type de contrôle, ","")&amp;IF(AND($T94="Obligatoire",$O94="",$S94&lt;&gt;"Jeune en dérogation (R. 4153-40)"),"attestation médicale, ","")&amp;IF($H94="","contrôle des connaissances, ","")&amp;IF($K94="","échéance du contrôle, ","")&amp;IF($L94="","connaissance des lieux, ","")&amp;IF($M94="","date de délivrance, ","")&amp;IF(AND($S94="Intérimaire",$N94=""),"date limite (fin de mission), ",""))&gt;0,"Incomplète : "&amp;LEFT(IF($A94="","salarié, ",IF(COUNTIF(Salariés!$H$2:$H$151,$A94)&gt;1,"salarié en double, ",""))&amp;IF($B94="","famille, ","")&amp;IF($E94="","type de contrôle, ","")&amp;IF(AND($T94="Obligatoire",$O94="",$S94&lt;&gt;"Jeune en dérogation (R. 4153-40)"),"attestation médicale, ","")&amp;IF($H94="","contrôle des connaissances, ","")&amp;IF($K94="","échéance du contrôle, ","")&amp;IF($L94="","connaissance des lieux, ","")&amp;IF($M94="","date de délivrance, ","")&amp;IF(AND($S94="Intérimaire",$N94=""),"date limite (fin de mission), ",""),LEN(IF($A94="","salarié, ",IF(COUNTIF(Salariés!$H$2:$H$151,$A94)&gt;1,"salarié en double, ",""))&amp;IF($B94="","famille, ","")&amp;IF($E94="","type de contrôle, ","")&amp;IF(AND($T94="Obligatoire",$O94="",$S94&lt;&gt;"Jeune en dérogation (R. 4153-40)"),"attestation médicale, ","")&amp;IF($H94="","contrôle des connaissances, ","")&amp;IF($K94="","échéance du contrôle, ","")&amp;IF($L94="","connaissance des lieux, ","")&amp;IF($M94="","date de délivrance, ","")&amp;IF(AND($S94="Intérimaire",$N94=""),"date limite (fin de mission), ",""))-2),IF(LEN(IF(AND($U94&lt;&gt;"",$M94&lt;&gt;"",$U94&gt;$M94),"attestation plus récente, ","")&amp;IF(AND($H94&lt;&gt;"",$M94&lt;&gt;"",$H94&gt;$M94),"contrôle plus récent, ","")&amp;IF(AND($L94&lt;&gt;"",$M94&lt;&gt;"",$L94&gt;$M94),"connaissance des lieux plus récente, ","")&amp;IF(AND($M94&lt;&gt;"",$M94&gt;TODAY()),"délivrance datée dans le futur, ",""))&gt;0,"À redélivrer : "&amp;LEFT(IF(AND($U94&lt;&gt;"",$M94&lt;&gt;"",$U94&gt;$M94),"attestation plus récente, ","")&amp;IF(AND($H94&lt;&gt;"",$M94&lt;&gt;"",$H94&gt;$M94),"contrôle plus récent, ","")&amp;IF(AND($L94&lt;&gt;"",$M94&lt;&gt;"",$L94&gt;$M94),"connaissance des lieux plus récente, ","")&amp;IF(AND($M94&lt;&gt;"",$M94&gt;TODAY()),"délivrance datée dans le futur, ",""),LEN(IF(AND($U94&lt;&gt;"",$M94&lt;&gt;"",$U94&gt;$M94),"attestation plus récente, ","")&amp;IF(AND($H94&lt;&gt;"",$M94&lt;&gt;"",$H94&gt;$M94),"contrôle plus récent, ","")&amp;IF(AND($L94&lt;&gt;"",$M94&lt;&gt;"",$L94&gt;$M94),"connaissance des lieux plus récente, ","")&amp;IF(AND($M94&lt;&gt;"",$M94&gt;TODAY()),"délivrance datée dans le futur, ",""))-2),IF($P94&lt;TODAY(),"Expirée",IF($P94-TODAY()&lt;=60,"À renouveler","Valide"))))))</f>
      </c>
      <c r="R94" s="8"/>
      <c r="S94" s="14">
        <f>IF($A94="","",IFERROR(INDEX(Salariés!$D$2:$D$151,MATCH($A94,Salariés!$H$2:$H$151,0))&amp;"",""))</f>
      </c>
      <c r="T94" s="14">
        <f>IF($B94="","",IFERROR(VLOOKUP($B94,'Référentiel'!$A$2:$B$10,2,FALSE),""))</f>
      </c>
      <c r="U94" s="14">
        <f>IF(OR($A94="",$T94&lt;&gt;"Obligatoire"),"",IFERROR(IF(INDEX(Salariés!$E$2:$E$151,MATCH($A94,Salariés!$H$2:$H$151,0))="","",INDEX(Salariés!$E$2:$E$151,MATCH($A94,Salariés!$H$2:$H$151,0))),""))</f>
      </c>
      <c r="V94" s="14">
        <f>IF(OR($Q94="Valide",$Q94="À renouveler"),$P94+ROW()/100000,"")</f>
      </c>
      <c r="W94" s="14">
        <f>IF(AND($A94&lt;&gt;"",$A94='Autorisation à imprimer'!$D$1,OR($Q94="Valide",$Q94="À renouveler")),ROW(),"")</f>
      </c>
    </row>
    <row r="95" spans="1:23" x14ac:dyDescent="0.25">
      <c r="A95" s="8"/>
      <c r="B95" s="8"/>
      <c r="C95" s="8"/>
      <c r="D95" s="8"/>
      <c r="E95" s="8"/>
      <c r="F95" s="8"/>
      <c r="G95" s="8"/>
      <c r="H95" s="12"/>
      <c r="I95" s="8"/>
      <c r="J95" s="12"/>
      <c r="K95" s="13">
        <f>IF(AND($H95&lt;&gt;"",AND($E95="CACES®",$F95&lt;&gt;"",$F95&lt;&gt;"Sans objet")),EDATE($H95,12*IFERROR(VLOOKUP($F95,'Référentiel'!$D$2:$G$9,4,FALSE),5))-1,IF($J95="","",$J95))</f>
      </c>
      <c r="L95" s="12"/>
      <c r="M95" s="12"/>
      <c r="N95" s="12"/>
      <c r="O95" s="13">
        <f>IF(OR($A95="",$T95&lt;&gt;"Obligatoire"),"",IFERROR(IF(INDEX(Salariés!$F$2:$F$151,MATCH($A95,Salariés!$H$2:$H$151,0))="","",INDEX(Salariés!$F$2:$F$151,MATCH($A95,Salariés!$H$2:$H$151,0))),""))</f>
      </c>
      <c r="P95" s="13">
        <f>IF(NOT(OR($A95&lt;&gt;"",$B95&lt;&gt;"")),"",IF(COUNT($O95,$K95,$N95)=0,"",MIN($O95,$K95,$N95)))</f>
      </c>
      <c r="Q95" s="14">
        <f>IF(NOT(OR($A95&lt;&gt;"",$B95&lt;&gt;"")),"",IF($S95="Jeune en dérogation (R. 4153-40)","À vérifier : régime des jeunes (R. 4153-40)",IF(LEN(IF($A95="","salarié, ",IF(COUNTIF(Salariés!$H$2:$H$151,$A95)&gt;1,"salarié en double, ",""))&amp;IF($B95="","famille, ","")&amp;IF($E95="","type de contrôle, ","")&amp;IF(AND($T95="Obligatoire",$O95="",$S95&lt;&gt;"Jeune en dérogation (R. 4153-40)"),"attestation médicale, ","")&amp;IF($H95="","contrôle des connaissances, ","")&amp;IF($K95="","échéance du contrôle, ","")&amp;IF($L95="","connaissance des lieux, ","")&amp;IF($M95="","date de délivrance, ","")&amp;IF(AND($S95="Intérimaire",$N95=""),"date limite (fin de mission), ",""))&gt;0,"Incomplète : "&amp;LEFT(IF($A95="","salarié, ",IF(COUNTIF(Salariés!$H$2:$H$151,$A95)&gt;1,"salarié en double, ",""))&amp;IF($B95="","famille, ","")&amp;IF($E95="","type de contrôle, ","")&amp;IF(AND($T95="Obligatoire",$O95="",$S95&lt;&gt;"Jeune en dérogation (R. 4153-40)"),"attestation médicale, ","")&amp;IF($H95="","contrôle des connaissances, ","")&amp;IF($K95="","échéance du contrôle, ","")&amp;IF($L95="","connaissance des lieux, ","")&amp;IF($M95="","date de délivrance, ","")&amp;IF(AND($S95="Intérimaire",$N95=""),"date limite (fin de mission), ",""),LEN(IF($A95="","salarié, ",IF(COUNTIF(Salariés!$H$2:$H$151,$A95)&gt;1,"salarié en double, ",""))&amp;IF($B95="","famille, ","")&amp;IF($E95="","type de contrôle, ","")&amp;IF(AND($T95="Obligatoire",$O95="",$S95&lt;&gt;"Jeune en dérogation (R. 4153-40)"),"attestation médicale, ","")&amp;IF($H95="","contrôle des connaissances, ","")&amp;IF($K95="","échéance du contrôle, ","")&amp;IF($L95="","connaissance des lieux, ","")&amp;IF($M95="","date de délivrance, ","")&amp;IF(AND($S95="Intérimaire",$N95=""),"date limite (fin de mission), ",""))-2),IF(LEN(IF(AND($U95&lt;&gt;"",$M95&lt;&gt;"",$U95&gt;$M95),"attestation plus récente, ","")&amp;IF(AND($H95&lt;&gt;"",$M95&lt;&gt;"",$H95&gt;$M95),"contrôle plus récent, ","")&amp;IF(AND($L95&lt;&gt;"",$M95&lt;&gt;"",$L95&gt;$M95),"connaissance des lieux plus récente, ","")&amp;IF(AND($M95&lt;&gt;"",$M95&gt;TODAY()),"délivrance datée dans le futur, ",""))&gt;0,"À redélivrer : "&amp;LEFT(IF(AND($U95&lt;&gt;"",$M95&lt;&gt;"",$U95&gt;$M95),"attestation plus récente, ","")&amp;IF(AND($H95&lt;&gt;"",$M95&lt;&gt;"",$H95&gt;$M95),"contrôle plus récent, ","")&amp;IF(AND($L95&lt;&gt;"",$M95&lt;&gt;"",$L95&gt;$M95),"connaissance des lieux plus récente, ","")&amp;IF(AND($M95&lt;&gt;"",$M95&gt;TODAY()),"délivrance datée dans le futur, ",""),LEN(IF(AND($U95&lt;&gt;"",$M95&lt;&gt;"",$U95&gt;$M95),"attestation plus récente, ","")&amp;IF(AND($H95&lt;&gt;"",$M95&lt;&gt;"",$H95&gt;$M95),"contrôle plus récent, ","")&amp;IF(AND($L95&lt;&gt;"",$M95&lt;&gt;"",$L95&gt;$M95),"connaissance des lieux plus récente, ","")&amp;IF(AND($M95&lt;&gt;"",$M95&gt;TODAY()),"délivrance datée dans le futur, ",""))-2),IF($P95&lt;TODAY(),"Expirée",IF($P95-TODAY()&lt;=60,"À renouveler","Valide"))))))</f>
      </c>
      <c r="R95" s="8"/>
      <c r="S95" s="14">
        <f>IF($A95="","",IFERROR(INDEX(Salariés!$D$2:$D$151,MATCH($A95,Salariés!$H$2:$H$151,0))&amp;"",""))</f>
      </c>
      <c r="T95" s="14">
        <f>IF($B95="","",IFERROR(VLOOKUP($B95,'Référentiel'!$A$2:$B$10,2,FALSE),""))</f>
      </c>
      <c r="U95" s="14">
        <f>IF(OR($A95="",$T95&lt;&gt;"Obligatoire"),"",IFERROR(IF(INDEX(Salariés!$E$2:$E$151,MATCH($A95,Salariés!$H$2:$H$151,0))="","",INDEX(Salariés!$E$2:$E$151,MATCH($A95,Salariés!$H$2:$H$151,0))),""))</f>
      </c>
      <c r="V95" s="14">
        <f>IF(OR($Q95="Valide",$Q95="À renouveler"),$P95+ROW()/100000,"")</f>
      </c>
      <c r="W95" s="14">
        <f>IF(AND($A95&lt;&gt;"",$A95='Autorisation à imprimer'!$D$1,OR($Q95="Valide",$Q95="À renouveler")),ROW(),"")</f>
      </c>
    </row>
    <row r="96" spans="1:23" x14ac:dyDescent="0.25">
      <c r="A96" s="8"/>
      <c r="B96" s="8"/>
      <c r="C96" s="8"/>
      <c r="D96" s="8"/>
      <c r="E96" s="8"/>
      <c r="F96" s="8"/>
      <c r="G96" s="8"/>
      <c r="H96" s="12"/>
      <c r="I96" s="8"/>
      <c r="J96" s="12"/>
      <c r="K96" s="13">
        <f>IF(AND($H96&lt;&gt;"",AND($E96="CACES®",$F96&lt;&gt;"",$F96&lt;&gt;"Sans objet")),EDATE($H96,12*IFERROR(VLOOKUP($F96,'Référentiel'!$D$2:$G$9,4,FALSE),5))-1,IF($J96="","",$J96))</f>
      </c>
      <c r="L96" s="12"/>
      <c r="M96" s="12"/>
      <c r="N96" s="12"/>
      <c r="O96" s="13">
        <f>IF(OR($A96="",$T96&lt;&gt;"Obligatoire"),"",IFERROR(IF(INDEX(Salariés!$F$2:$F$151,MATCH($A96,Salariés!$H$2:$H$151,0))="","",INDEX(Salariés!$F$2:$F$151,MATCH($A96,Salariés!$H$2:$H$151,0))),""))</f>
      </c>
      <c r="P96" s="13">
        <f>IF(NOT(OR($A96&lt;&gt;"",$B96&lt;&gt;"")),"",IF(COUNT($O96,$K96,$N96)=0,"",MIN($O96,$K96,$N96)))</f>
      </c>
      <c r="Q96" s="14">
        <f>IF(NOT(OR($A96&lt;&gt;"",$B96&lt;&gt;"")),"",IF($S96="Jeune en dérogation (R. 4153-40)","À vérifier : régime des jeunes (R. 4153-40)",IF(LEN(IF($A96="","salarié, ",IF(COUNTIF(Salariés!$H$2:$H$151,$A96)&gt;1,"salarié en double, ",""))&amp;IF($B96="","famille, ","")&amp;IF($E96="","type de contrôle, ","")&amp;IF(AND($T96="Obligatoire",$O96="",$S96&lt;&gt;"Jeune en dérogation (R. 4153-40)"),"attestation médicale, ","")&amp;IF($H96="","contrôle des connaissances, ","")&amp;IF($K96="","échéance du contrôle, ","")&amp;IF($L96="","connaissance des lieux, ","")&amp;IF($M96="","date de délivrance, ","")&amp;IF(AND($S96="Intérimaire",$N96=""),"date limite (fin de mission), ",""))&gt;0,"Incomplète : "&amp;LEFT(IF($A96="","salarié, ",IF(COUNTIF(Salariés!$H$2:$H$151,$A96)&gt;1,"salarié en double, ",""))&amp;IF($B96="","famille, ","")&amp;IF($E96="","type de contrôle, ","")&amp;IF(AND($T96="Obligatoire",$O96="",$S96&lt;&gt;"Jeune en dérogation (R. 4153-40)"),"attestation médicale, ","")&amp;IF($H96="","contrôle des connaissances, ","")&amp;IF($K96="","échéance du contrôle, ","")&amp;IF($L96="","connaissance des lieux, ","")&amp;IF($M96="","date de délivrance, ","")&amp;IF(AND($S96="Intérimaire",$N96=""),"date limite (fin de mission), ",""),LEN(IF($A96="","salarié, ",IF(COUNTIF(Salariés!$H$2:$H$151,$A96)&gt;1,"salarié en double, ",""))&amp;IF($B96="","famille, ","")&amp;IF($E96="","type de contrôle, ","")&amp;IF(AND($T96="Obligatoire",$O96="",$S96&lt;&gt;"Jeune en dérogation (R. 4153-40)"),"attestation médicale, ","")&amp;IF($H96="","contrôle des connaissances, ","")&amp;IF($K96="","échéance du contrôle, ","")&amp;IF($L96="","connaissance des lieux, ","")&amp;IF($M96="","date de délivrance, ","")&amp;IF(AND($S96="Intérimaire",$N96=""),"date limite (fin de mission), ",""))-2),IF(LEN(IF(AND($U96&lt;&gt;"",$M96&lt;&gt;"",$U96&gt;$M96),"attestation plus récente, ","")&amp;IF(AND($H96&lt;&gt;"",$M96&lt;&gt;"",$H96&gt;$M96),"contrôle plus récent, ","")&amp;IF(AND($L96&lt;&gt;"",$M96&lt;&gt;"",$L96&gt;$M96),"connaissance des lieux plus récente, ","")&amp;IF(AND($M96&lt;&gt;"",$M96&gt;TODAY()),"délivrance datée dans le futur, ",""))&gt;0,"À redélivrer : "&amp;LEFT(IF(AND($U96&lt;&gt;"",$M96&lt;&gt;"",$U96&gt;$M96),"attestation plus récente, ","")&amp;IF(AND($H96&lt;&gt;"",$M96&lt;&gt;"",$H96&gt;$M96),"contrôle plus récent, ","")&amp;IF(AND($L96&lt;&gt;"",$M96&lt;&gt;"",$L96&gt;$M96),"connaissance des lieux plus récente, ","")&amp;IF(AND($M96&lt;&gt;"",$M96&gt;TODAY()),"délivrance datée dans le futur, ",""),LEN(IF(AND($U96&lt;&gt;"",$M96&lt;&gt;"",$U96&gt;$M96),"attestation plus récente, ","")&amp;IF(AND($H96&lt;&gt;"",$M96&lt;&gt;"",$H96&gt;$M96),"contrôle plus récent, ","")&amp;IF(AND($L96&lt;&gt;"",$M96&lt;&gt;"",$L96&gt;$M96),"connaissance des lieux plus récente, ","")&amp;IF(AND($M96&lt;&gt;"",$M96&gt;TODAY()),"délivrance datée dans le futur, ",""))-2),IF($P96&lt;TODAY(),"Expirée",IF($P96-TODAY()&lt;=60,"À renouveler","Valide"))))))</f>
      </c>
      <c r="R96" s="8"/>
      <c r="S96" s="14">
        <f>IF($A96="","",IFERROR(INDEX(Salariés!$D$2:$D$151,MATCH($A96,Salariés!$H$2:$H$151,0))&amp;"",""))</f>
      </c>
      <c r="T96" s="14">
        <f>IF($B96="","",IFERROR(VLOOKUP($B96,'Référentiel'!$A$2:$B$10,2,FALSE),""))</f>
      </c>
      <c r="U96" s="14">
        <f>IF(OR($A96="",$T96&lt;&gt;"Obligatoire"),"",IFERROR(IF(INDEX(Salariés!$E$2:$E$151,MATCH($A96,Salariés!$H$2:$H$151,0))="","",INDEX(Salariés!$E$2:$E$151,MATCH($A96,Salariés!$H$2:$H$151,0))),""))</f>
      </c>
      <c r="V96" s="14">
        <f>IF(OR($Q96="Valide",$Q96="À renouveler"),$P96+ROW()/100000,"")</f>
      </c>
      <c r="W96" s="14">
        <f>IF(AND($A96&lt;&gt;"",$A96='Autorisation à imprimer'!$D$1,OR($Q96="Valide",$Q96="À renouveler")),ROW(),"")</f>
      </c>
    </row>
    <row r="97" spans="1:23" x14ac:dyDescent="0.25">
      <c r="A97" s="8"/>
      <c r="B97" s="8"/>
      <c r="C97" s="8"/>
      <c r="D97" s="8"/>
      <c r="E97" s="8"/>
      <c r="F97" s="8"/>
      <c r="G97" s="8"/>
      <c r="H97" s="12"/>
      <c r="I97" s="8"/>
      <c r="J97" s="12"/>
      <c r="K97" s="13">
        <f>IF(AND($H97&lt;&gt;"",AND($E97="CACES®",$F97&lt;&gt;"",$F97&lt;&gt;"Sans objet")),EDATE($H97,12*IFERROR(VLOOKUP($F97,'Référentiel'!$D$2:$G$9,4,FALSE),5))-1,IF($J97="","",$J97))</f>
      </c>
      <c r="L97" s="12"/>
      <c r="M97" s="12"/>
      <c r="N97" s="12"/>
      <c r="O97" s="13">
        <f>IF(OR($A97="",$T97&lt;&gt;"Obligatoire"),"",IFERROR(IF(INDEX(Salariés!$F$2:$F$151,MATCH($A97,Salariés!$H$2:$H$151,0))="","",INDEX(Salariés!$F$2:$F$151,MATCH($A97,Salariés!$H$2:$H$151,0))),""))</f>
      </c>
      <c r="P97" s="13">
        <f>IF(NOT(OR($A97&lt;&gt;"",$B97&lt;&gt;"")),"",IF(COUNT($O97,$K97,$N97)=0,"",MIN($O97,$K97,$N97)))</f>
      </c>
      <c r="Q97" s="14">
        <f>IF(NOT(OR($A97&lt;&gt;"",$B97&lt;&gt;"")),"",IF($S97="Jeune en dérogation (R. 4153-40)","À vérifier : régime des jeunes (R. 4153-40)",IF(LEN(IF($A97="","salarié, ",IF(COUNTIF(Salariés!$H$2:$H$151,$A97)&gt;1,"salarié en double, ",""))&amp;IF($B97="","famille, ","")&amp;IF($E97="","type de contrôle, ","")&amp;IF(AND($T97="Obligatoire",$O97="",$S97&lt;&gt;"Jeune en dérogation (R. 4153-40)"),"attestation médicale, ","")&amp;IF($H97="","contrôle des connaissances, ","")&amp;IF($K97="","échéance du contrôle, ","")&amp;IF($L97="","connaissance des lieux, ","")&amp;IF($M97="","date de délivrance, ","")&amp;IF(AND($S97="Intérimaire",$N97=""),"date limite (fin de mission), ",""))&gt;0,"Incomplète : "&amp;LEFT(IF($A97="","salarié, ",IF(COUNTIF(Salariés!$H$2:$H$151,$A97)&gt;1,"salarié en double, ",""))&amp;IF($B97="","famille, ","")&amp;IF($E97="","type de contrôle, ","")&amp;IF(AND($T97="Obligatoire",$O97="",$S97&lt;&gt;"Jeune en dérogation (R. 4153-40)"),"attestation médicale, ","")&amp;IF($H97="","contrôle des connaissances, ","")&amp;IF($K97="","échéance du contrôle, ","")&amp;IF($L97="","connaissance des lieux, ","")&amp;IF($M97="","date de délivrance, ","")&amp;IF(AND($S97="Intérimaire",$N97=""),"date limite (fin de mission), ",""),LEN(IF($A97="","salarié, ",IF(COUNTIF(Salariés!$H$2:$H$151,$A97)&gt;1,"salarié en double, ",""))&amp;IF($B97="","famille, ","")&amp;IF($E97="","type de contrôle, ","")&amp;IF(AND($T97="Obligatoire",$O97="",$S97&lt;&gt;"Jeune en dérogation (R. 4153-40)"),"attestation médicale, ","")&amp;IF($H97="","contrôle des connaissances, ","")&amp;IF($K97="","échéance du contrôle, ","")&amp;IF($L97="","connaissance des lieux, ","")&amp;IF($M97="","date de délivrance, ","")&amp;IF(AND($S97="Intérimaire",$N97=""),"date limite (fin de mission), ",""))-2),IF(LEN(IF(AND($U97&lt;&gt;"",$M97&lt;&gt;"",$U97&gt;$M97),"attestation plus récente, ","")&amp;IF(AND($H97&lt;&gt;"",$M97&lt;&gt;"",$H97&gt;$M97),"contrôle plus récent, ","")&amp;IF(AND($L97&lt;&gt;"",$M97&lt;&gt;"",$L97&gt;$M97),"connaissance des lieux plus récente, ","")&amp;IF(AND($M97&lt;&gt;"",$M97&gt;TODAY()),"délivrance datée dans le futur, ",""))&gt;0,"À redélivrer : "&amp;LEFT(IF(AND($U97&lt;&gt;"",$M97&lt;&gt;"",$U97&gt;$M97),"attestation plus récente, ","")&amp;IF(AND($H97&lt;&gt;"",$M97&lt;&gt;"",$H97&gt;$M97),"contrôle plus récent, ","")&amp;IF(AND($L97&lt;&gt;"",$M97&lt;&gt;"",$L97&gt;$M97),"connaissance des lieux plus récente, ","")&amp;IF(AND($M97&lt;&gt;"",$M97&gt;TODAY()),"délivrance datée dans le futur, ",""),LEN(IF(AND($U97&lt;&gt;"",$M97&lt;&gt;"",$U97&gt;$M97),"attestation plus récente, ","")&amp;IF(AND($H97&lt;&gt;"",$M97&lt;&gt;"",$H97&gt;$M97),"contrôle plus récent, ","")&amp;IF(AND($L97&lt;&gt;"",$M97&lt;&gt;"",$L97&gt;$M97),"connaissance des lieux plus récente, ","")&amp;IF(AND($M97&lt;&gt;"",$M97&gt;TODAY()),"délivrance datée dans le futur, ",""))-2),IF($P97&lt;TODAY(),"Expirée",IF($P97-TODAY()&lt;=60,"À renouveler","Valide"))))))</f>
      </c>
      <c r="R97" s="8"/>
      <c r="S97" s="14">
        <f>IF($A97="","",IFERROR(INDEX(Salariés!$D$2:$D$151,MATCH($A97,Salariés!$H$2:$H$151,0))&amp;"",""))</f>
      </c>
      <c r="T97" s="14">
        <f>IF($B97="","",IFERROR(VLOOKUP($B97,'Référentiel'!$A$2:$B$10,2,FALSE),""))</f>
      </c>
      <c r="U97" s="14">
        <f>IF(OR($A97="",$T97&lt;&gt;"Obligatoire"),"",IFERROR(IF(INDEX(Salariés!$E$2:$E$151,MATCH($A97,Salariés!$H$2:$H$151,0))="","",INDEX(Salariés!$E$2:$E$151,MATCH($A97,Salariés!$H$2:$H$151,0))),""))</f>
      </c>
      <c r="V97" s="14">
        <f>IF(OR($Q97="Valide",$Q97="À renouveler"),$P97+ROW()/100000,"")</f>
      </c>
      <c r="W97" s="14">
        <f>IF(AND($A97&lt;&gt;"",$A97='Autorisation à imprimer'!$D$1,OR($Q97="Valide",$Q97="À renouveler")),ROW(),"")</f>
      </c>
    </row>
    <row r="98" spans="1:23" x14ac:dyDescent="0.25">
      <c r="A98" s="8"/>
      <c r="B98" s="8"/>
      <c r="C98" s="8"/>
      <c r="D98" s="8"/>
      <c r="E98" s="8"/>
      <c r="F98" s="8"/>
      <c r="G98" s="8"/>
      <c r="H98" s="12"/>
      <c r="I98" s="8"/>
      <c r="J98" s="12"/>
      <c r="K98" s="13">
        <f>IF(AND($H98&lt;&gt;"",AND($E98="CACES®",$F98&lt;&gt;"",$F98&lt;&gt;"Sans objet")),EDATE($H98,12*IFERROR(VLOOKUP($F98,'Référentiel'!$D$2:$G$9,4,FALSE),5))-1,IF($J98="","",$J98))</f>
      </c>
      <c r="L98" s="12"/>
      <c r="M98" s="12"/>
      <c r="N98" s="12"/>
      <c r="O98" s="13">
        <f>IF(OR($A98="",$T98&lt;&gt;"Obligatoire"),"",IFERROR(IF(INDEX(Salariés!$F$2:$F$151,MATCH($A98,Salariés!$H$2:$H$151,0))="","",INDEX(Salariés!$F$2:$F$151,MATCH($A98,Salariés!$H$2:$H$151,0))),""))</f>
      </c>
      <c r="P98" s="13">
        <f>IF(NOT(OR($A98&lt;&gt;"",$B98&lt;&gt;"")),"",IF(COUNT($O98,$K98,$N98)=0,"",MIN($O98,$K98,$N98)))</f>
      </c>
      <c r="Q98" s="14">
        <f>IF(NOT(OR($A98&lt;&gt;"",$B98&lt;&gt;"")),"",IF($S98="Jeune en dérogation (R. 4153-40)","À vérifier : régime des jeunes (R. 4153-40)",IF(LEN(IF($A98="","salarié, ",IF(COUNTIF(Salariés!$H$2:$H$151,$A98)&gt;1,"salarié en double, ",""))&amp;IF($B98="","famille, ","")&amp;IF($E98="","type de contrôle, ","")&amp;IF(AND($T98="Obligatoire",$O98="",$S98&lt;&gt;"Jeune en dérogation (R. 4153-40)"),"attestation médicale, ","")&amp;IF($H98="","contrôle des connaissances, ","")&amp;IF($K98="","échéance du contrôle, ","")&amp;IF($L98="","connaissance des lieux, ","")&amp;IF($M98="","date de délivrance, ","")&amp;IF(AND($S98="Intérimaire",$N98=""),"date limite (fin de mission), ",""))&gt;0,"Incomplète : "&amp;LEFT(IF($A98="","salarié, ",IF(COUNTIF(Salariés!$H$2:$H$151,$A98)&gt;1,"salarié en double, ",""))&amp;IF($B98="","famille, ","")&amp;IF($E98="","type de contrôle, ","")&amp;IF(AND($T98="Obligatoire",$O98="",$S98&lt;&gt;"Jeune en dérogation (R. 4153-40)"),"attestation médicale, ","")&amp;IF($H98="","contrôle des connaissances, ","")&amp;IF($K98="","échéance du contrôle, ","")&amp;IF($L98="","connaissance des lieux, ","")&amp;IF($M98="","date de délivrance, ","")&amp;IF(AND($S98="Intérimaire",$N98=""),"date limite (fin de mission), ",""),LEN(IF($A98="","salarié, ",IF(COUNTIF(Salariés!$H$2:$H$151,$A98)&gt;1,"salarié en double, ",""))&amp;IF($B98="","famille, ","")&amp;IF($E98="","type de contrôle, ","")&amp;IF(AND($T98="Obligatoire",$O98="",$S98&lt;&gt;"Jeune en dérogation (R. 4153-40)"),"attestation médicale, ","")&amp;IF($H98="","contrôle des connaissances, ","")&amp;IF($K98="","échéance du contrôle, ","")&amp;IF($L98="","connaissance des lieux, ","")&amp;IF($M98="","date de délivrance, ","")&amp;IF(AND($S98="Intérimaire",$N98=""),"date limite (fin de mission), ",""))-2),IF(LEN(IF(AND($U98&lt;&gt;"",$M98&lt;&gt;"",$U98&gt;$M98),"attestation plus récente, ","")&amp;IF(AND($H98&lt;&gt;"",$M98&lt;&gt;"",$H98&gt;$M98),"contrôle plus récent, ","")&amp;IF(AND($L98&lt;&gt;"",$M98&lt;&gt;"",$L98&gt;$M98),"connaissance des lieux plus récente, ","")&amp;IF(AND($M98&lt;&gt;"",$M98&gt;TODAY()),"délivrance datée dans le futur, ",""))&gt;0,"À redélivrer : "&amp;LEFT(IF(AND($U98&lt;&gt;"",$M98&lt;&gt;"",$U98&gt;$M98),"attestation plus récente, ","")&amp;IF(AND($H98&lt;&gt;"",$M98&lt;&gt;"",$H98&gt;$M98),"contrôle plus récent, ","")&amp;IF(AND($L98&lt;&gt;"",$M98&lt;&gt;"",$L98&gt;$M98),"connaissance des lieux plus récente, ","")&amp;IF(AND($M98&lt;&gt;"",$M98&gt;TODAY()),"délivrance datée dans le futur, ",""),LEN(IF(AND($U98&lt;&gt;"",$M98&lt;&gt;"",$U98&gt;$M98),"attestation plus récente, ","")&amp;IF(AND($H98&lt;&gt;"",$M98&lt;&gt;"",$H98&gt;$M98),"contrôle plus récent, ","")&amp;IF(AND($L98&lt;&gt;"",$M98&lt;&gt;"",$L98&gt;$M98),"connaissance des lieux plus récente, ","")&amp;IF(AND($M98&lt;&gt;"",$M98&gt;TODAY()),"délivrance datée dans le futur, ",""))-2),IF($P98&lt;TODAY(),"Expirée",IF($P98-TODAY()&lt;=60,"À renouveler","Valide"))))))</f>
      </c>
      <c r="R98" s="8"/>
      <c r="S98" s="14">
        <f>IF($A98="","",IFERROR(INDEX(Salariés!$D$2:$D$151,MATCH($A98,Salariés!$H$2:$H$151,0))&amp;"",""))</f>
      </c>
      <c r="T98" s="14">
        <f>IF($B98="","",IFERROR(VLOOKUP($B98,'Référentiel'!$A$2:$B$10,2,FALSE),""))</f>
      </c>
      <c r="U98" s="14">
        <f>IF(OR($A98="",$T98&lt;&gt;"Obligatoire"),"",IFERROR(IF(INDEX(Salariés!$E$2:$E$151,MATCH($A98,Salariés!$H$2:$H$151,0))="","",INDEX(Salariés!$E$2:$E$151,MATCH($A98,Salariés!$H$2:$H$151,0))),""))</f>
      </c>
      <c r="V98" s="14">
        <f>IF(OR($Q98="Valide",$Q98="À renouveler"),$P98+ROW()/100000,"")</f>
      </c>
      <c r="W98" s="14">
        <f>IF(AND($A98&lt;&gt;"",$A98='Autorisation à imprimer'!$D$1,OR($Q98="Valide",$Q98="À renouveler")),ROW(),"")</f>
      </c>
    </row>
    <row r="99" spans="1:23" x14ac:dyDescent="0.25">
      <c r="A99" s="8"/>
      <c r="B99" s="8"/>
      <c r="C99" s="8"/>
      <c r="D99" s="8"/>
      <c r="E99" s="8"/>
      <c r="F99" s="8"/>
      <c r="G99" s="8"/>
      <c r="H99" s="12"/>
      <c r="I99" s="8"/>
      <c r="J99" s="12"/>
      <c r="K99" s="13">
        <f>IF(AND($H99&lt;&gt;"",AND($E99="CACES®",$F99&lt;&gt;"",$F99&lt;&gt;"Sans objet")),EDATE($H99,12*IFERROR(VLOOKUP($F99,'Référentiel'!$D$2:$G$9,4,FALSE),5))-1,IF($J99="","",$J99))</f>
      </c>
      <c r="L99" s="12"/>
      <c r="M99" s="12"/>
      <c r="N99" s="12"/>
      <c r="O99" s="13">
        <f>IF(OR($A99="",$T99&lt;&gt;"Obligatoire"),"",IFERROR(IF(INDEX(Salariés!$F$2:$F$151,MATCH($A99,Salariés!$H$2:$H$151,0))="","",INDEX(Salariés!$F$2:$F$151,MATCH($A99,Salariés!$H$2:$H$151,0))),""))</f>
      </c>
      <c r="P99" s="13">
        <f>IF(NOT(OR($A99&lt;&gt;"",$B99&lt;&gt;"")),"",IF(COUNT($O99,$K99,$N99)=0,"",MIN($O99,$K99,$N99)))</f>
      </c>
      <c r="Q99" s="14">
        <f>IF(NOT(OR($A99&lt;&gt;"",$B99&lt;&gt;"")),"",IF($S99="Jeune en dérogation (R. 4153-40)","À vérifier : régime des jeunes (R. 4153-40)",IF(LEN(IF($A99="","salarié, ",IF(COUNTIF(Salariés!$H$2:$H$151,$A99)&gt;1,"salarié en double, ",""))&amp;IF($B99="","famille, ","")&amp;IF($E99="","type de contrôle, ","")&amp;IF(AND($T99="Obligatoire",$O99="",$S99&lt;&gt;"Jeune en dérogation (R. 4153-40)"),"attestation médicale, ","")&amp;IF($H99="","contrôle des connaissances, ","")&amp;IF($K99="","échéance du contrôle, ","")&amp;IF($L99="","connaissance des lieux, ","")&amp;IF($M99="","date de délivrance, ","")&amp;IF(AND($S99="Intérimaire",$N99=""),"date limite (fin de mission), ",""))&gt;0,"Incomplète : "&amp;LEFT(IF($A99="","salarié, ",IF(COUNTIF(Salariés!$H$2:$H$151,$A99)&gt;1,"salarié en double, ",""))&amp;IF($B99="","famille, ","")&amp;IF($E99="","type de contrôle, ","")&amp;IF(AND($T99="Obligatoire",$O99="",$S99&lt;&gt;"Jeune en dérogation (R. 4153-40)"),"attestation médicale, ","")&amp;IF($H99="","contrôle des connaissances, ","")&amp;IF($K99="","échéance du contrôle, ","")&amp;IF($L99="","connaissance des lieux, ","")&amp;IF($M99="","date de délivrance, ","")&amp;IF(AND($S99="Intérimaire",$N99=""),"date limite (fin de mission), ",""),LEN(IF($A99="","salarié, ",IF(COUNTIF(Salariés!$H$2:$H$151,$A99)&gt;1,"salarié en double, ",""))&amp;IF($B99="","famille, ","")&amp;IF($E99="","type de contrôle, ","")&amp;IF(AND($T99="Obligatoire",$O99="",$S99&lt;&gt;"Jeune en dérogation (R. 4153-40)"),"attestation médicale, ","")&amp;IF($H99="","contrôle des connaissances, ","")&amp;IF($K99="","échéance du contrôle, ","")&amp;IF($L99="","connaissance des lieux, ","")&amp;IF($M99="","date de délivrance, ","")&amp;IF(AND($S99="Intérimaire",$N99=""),"date limite (fin de mission), ",""))-2),IF(LEN(IF(AND($U99&lt;&gt;"",$M99&lt;&gt;"",$U99&gt;$M99),"attestation plus récente, ","")&amp;IF(AND($H99&lt;&gt;"",$M99&lt;&gt;"",$H99&gt;$M99),"contrôle plus récent, ","")&amp;IF(AND($L99&lt;&gt;"",$M99&lt;&gt;"",$L99&gt;$M99),"connaissance des lieux plus récente, ","")&amp;IF(AND($M99&lt;&gt;"",$M99&gt;TODAY()),"délivrance datée dans le futur, ",""))&gt;0,"À redélivrer : "&amp;LEFT(IF(AND($U99&lt;&gt;"",$M99&lt;&gt;"",$U99&gt;$M99),"attestation plus récente, ","")&amp;IF(AND($H99&lt;&gt;"",$M99&lt;&gt;"",$H99&gt;$M99),"contrôle plus récent, ","")&amp;IF(AND($L99&lt;&gt;"",$M99&lt;&gt;"",$L99&gt;$M99),"connaissance des lieux plus récente, ","")&amp;IF(AND($M99&lt;&gt;"",$M99&gt;TODAY()),"délivrance datée dans le futur, ",""),LEN(IF(AND($U99&lt;&gt;"",$M99&lt;&gt;"",$U99&gt;$M99),"attestation plus récente, ","")&amp;IF(AND($H99&lt;&gt;"",$M99&lt;&gt;"",$H99&gt;$M99),"contrôle plus récent, ","")&amp;IF(AND($L99&lt;&gt;"",$M99&lt;&gt;"",$L99&gt;$M99),"connaissance des lieux plus récente, ","")&amp;IF(AND($M99&lt;&gt;"",$M99&gt;TODAY()),"délivrance datée dans le futur, ",""))-2),IF($P99&lt;TODAY(),"Expirée",IF($P99-TODAY()&lt;=60,"À renouveler","Valide"))))))</f>
      </c>
      <c r="R99" s="8"/>
      <c r="S99" s="14">
        <f>IF($A99="","",IFERROR(INDEX(Salariés!$D$2:$D$151,MATCH($A99,Salariés!$H$2:$H$151,0))&amp;"",""))</f>
      </c>
      <c r="T99" s="14">
        <f>IF($B99="","",IFERROR(VLOOKUP($B99,'Référentiel'!$A$2:$B$10,2,FALSE),""))</f>
      </c>
      <c r="U99" s="14">
        <f>IF(OR($A99="",$T99&lt;&gt;"Obligatoire"),"",IFERROR(IF(INDEX(Salariés!$E$2:$E$151,MATCH($A99,Salariés!$H$2:$H$151,0))="","",INDEX(Salariés!$E$2:$E$151,MATCH($A99,Salariés!$H$2:$H$151,0))),""))</f>
      </c>
      <c r="V99" s="14">
        <f>IF(OR($Q99="Valide",$Q99="À renouveler"),$P99+ROW()/100000,"")</f>
      </c>
      <c r="W99" s="14">
        <f>IF(AND($A99&lt;&gt;"",$A99='Autorisation à imprimer'!$D$1,OR($Q99="Valide",$Q99="À renouveler")),ROW(),"")</f>
      </c>
    </row>
    <row r="100" spans="1:23" x14ac:dyDescent="0.25">
      <c r="A100" s="8"/>
      <c r="B100" s="8"/>
      <c r="C100" s="8"/>
      <c r="D100" s="8"/>
      <c r="E100" s="8"/>
      <c r="F100" s="8"/>
      <c r="G100" s="8"/>
      <c r="H100" s="12"/>
      <c r="I100" s="8"/>
      <c r="J100" s="12"/>
      <c r="K100" s="13">
        <f>IF(AND($H100&lt;&gt;"",AND($E100="CACES®",$F100&lt;&gt;"",$F100&lt;&gt;"Sans objet")),EDATE($H100,12*IFERROR(VLOOKUP($F100,'Référentiel'!$D$2:$G$9,4,FALSE),5))-1,IF($J100="","",$J100))</f>
      </c>
      <c r="L100" s="12"/>
      <c r="M100" s="12"/>
      <c r="N100" s="12"/>
      <c r="O100" s="13">
        <f>IF(OR($A100="",$T100&lt;&gt;"Obligatoire"),"",IFERROR(IF(INDEX(Salariés!$F$2:$F$151,MATCH($A100,Salariés!$H$2:$H$151,0))="","",INDEX(Salariés!$F$2:$F$151,MATCH($A100,Salariés!$H$2:$H$151,0))),""))</f>
      </c>
      <c r="P100" s="13">
        <f>IF(NOT(OR($A100&lt;&gt;"",$B100&lt;&gt;"")),"",IF(COUNT($O100,$K100,$N100)=0,"",MIN($O100,$K100,$N100)))</f>
      </c>
      <c r="Q100" s="14">
        <f>IF(NOT(OR($A100&lt;&gt;"",$B100&lt;&gt;"")),"",IF($S100="Jeune en dérogation (R. 4153-40)","À vérifier : régime des jeunes (R. 4153-40)",IF(LEN(IF($A100="","salarié, ",IF(COUNTIF(Salariés!$H$2:$H$151,$A100)&gt;1,"salarié en double, ",""))&amp;IF($B100="","famille, ","")&amp;IF($E100="","type de contrôle, ","")&amp;IF(AND($T100="Obligatoire",$O100="",$S100&lt;&gt;"Jeune en dérogation (R. 4153-40)"),"attestation médicale, ","")&amp;IF($H100="","contrôle des connaissances, ","")&amp;IF($K100="","échéance du contrôle, ","")&amp;IF($L100="","connaissance des lieux, ","")&amp;IF($M100="","date de délivrance, ","")&amp;IF(AND($S100="Intérimaire",$N100=""),"date limite (fin de mission), ",""))&gt;0,"Incomplète : "&amp;LEFT(IF($A100="","salarié, ",IF(COUNTIF(Salariés!$H$2:$H$151,$A100)&gt;1,"salarié en double, ",""))&amp;IF($B100="","famille, ","")&amp;IF($E100="","type de contrôle, ","")&amp;IF(AND($T100="Obligatoire",$O100="",$S100&lt;&gt;"Jeune en dérogation (R. 4153-40)"),"attestation médicale, ","")&amp;IF($H100="","contrôle des connaissances, ","")&amp;IF($K100="","échéance du contrôle, ","")&amp;IF($L100="","connaissance des lieux, ","")&amp;IF($M100="","date de délivrance, ","")&amp;IF(AND($S100="Intérimaire",$N100=""),"date limite (fin de mission), ",""),LEN(IF($A100="","salarié, ",IF(COUNTIF(Salariés!$H$2:$H$151,$A100)&gt;1,"salarié en double, ",""))&amp;IF($B100="","famille, ","")&amp;IF($E100="","type de contrôle, ","")&amp;IF(AND($T100="Obligatoire",$O100="",$S100&lt;&gt;"Jeune en dérogation (R. 4153-40)"),"attestation médicale, ","")&amp;IF($H100="","contrôle des connaissances, ","")&amp;IF($K100="","échéance du contrôle, ","")&amp;IF($L100="","connaissance des lieux, ","")&amp;IF($M100="","date de délivrance, ","")&amp;IF(AND($S100="Intérimaire",$N100=""),"date limite (fin de mission), ",""))-2),IF(LEN(IF(AND($U100&lt;&gt;"",$M100&lt;&gt;"",$U100&gt;$M100),"attestation plus récente, ","")&amp;IF(AND($H100&lt;&gt;"",$M100&lt;&gt;"",$H100&gt;$M100),"contrôle plus récent, ","")&amp;IF(AND($L100&lt;&gt;"",$M100&lt;&gt;"",$L100&gt;$M100),"connaissance des lieux plus récente, ","")&amp;IF(AND($M100&lt;&gt;"",$M100&gt;TODAY()),"délivrance datée dans le futur, ",""))&gt;0,"À redélivrer : "&amp;LEFT(IF(AND($U100&lt;&gt;"",$M100&lt;&gt;"",$U100&gt;$M100),"attestation plus récente, ","")&amp;IF(AND($H100&lt;&gt;"",$M100&lt;&gt;"",$H100&gt;$M100),"contrôle plus récent, ","")&amp;IF(AND($L100&lt;&gt;"",$M100&lt;&gt;"",$L100&gt;$M100),"connaissance des lieux plus récente, ","")&amp;IF(AND($M100&lt;&gt;"",$M100&gt;TODAY()),"délivrance datée dans le futur, ",""),LEN(IF(AND($U100&lt;&gt;"",$M100&lt;&gt;"",$U100&gt;$M100),"attestation plus récente, ","")&amp;IF(AND($H100&lt;&gt;"",$M100&lt;&gt;"",$H100&gt;$M100),"contrôle plus récent, ","")&amp;IF(AND($L100&lt;&gt;"",$M100&lt;&gt;"",$L100&gt;$M100),"connaissance des lieux plus récente, ","")&amp;IF(AND($M100&lt;&gt;"",$M100&gt;TODAY()),"délivrance datée dans le futur, ",""))-2),IF($P100&lt;TODAY(),"Expirée",IF($P100-TODAY()&lt;=60,"À renouveler","Valide"))))))</f>
      </c>
      <c r="R100" s="8"/>
      <c r="S100" s="14">
        <f>IF($A100="","",IFERROR(INDEX(Salariés!$D$2:$D$151,MATCH($A100,Salariés!$H$2:$H$151,0))&amp;"",""))</f>
      </c>
      <c r="T100" s="14">
        <f>IF($B100="","",IFERROR(VLOOKUP($B100,'Référentiel'!$A$2:$B$10,2,FALSE),""))</f>
      </c>
      <c r="U100" s="14">
        <f>IF(OR($A100="",$T100&lt;&gt;"Obligatoire"),"",IFERROR(IF(INDEX(Salariés!$E$2:$E$151,MATCH($A100,Salariés!$H$2:$H$151,0))="","",INDEX(Salariés!$E$2:$E$151,MATCH($A100,Salariés!$H$2:$H$151,0))),""))</f>
      </c>
      <c r="V100" s="14">
        <f>IF(OR($Q100="Valide",$Q100="À renouveler"),$P100+ROW()/100000,"")</f>
      </c>
      <c r="W100" s="14">
        <f>IF(AND($A100&lt;&gt;"",$A100='Autorisation à imprimer'!$D$1,OR($Q100="Valide",$Q100="À renouveler")),ROW(),"")</f>
      </c>
    </row>
    <row r="101" spans="1:23" x14ac:dyDescent="0.25">
      <c r="A101" s="8"/>
      <c r="B101" s="8"/>
      <c r="C101" s="8"/>
      <c r="D101" s="8"/>
      <c r="E101" s="8"/>
      <c r="F101" s="8"/>
      <c r="G101" s="8"/>
      <c r="H101" s="12"/>
      <c r="I101" s="8"/>
      <c r="J101" s="12"/>
      <c r="K101" s="13">
        <f>IF(AND($H101&lt;&gt;"",AND($E101="CACES®",$F101&lt;&gt;"",$F101&lt;&gt;"Sans objet")),EDATE($H101,12*IFERROR(VLOOKUP($F101,'Référentiel'!$D$2:$G$9,4,FALSE),5))-1,IF($J101="","",$J101))</f>
      </c>
      <c r="L101" s="12"/>
      <c r="M101" s="12"/>
      <c r="N101" s="12"/>
      <c r="O101" s="13">
        <f>IF(OR($A101="",$T101&lt;&gt;"Obligatoire"),"",IFERROR(IF(INDEX(Salariés!$F$2:$F$151,MATCH($A101,Salariés!$H$2:$H$151,0))="","",INDEX(Salariés!$F$2:$F$151,MATCH($A101,Salariés!$H$2:$H$151,0))),""))</f>
      </c>
      <c r="P101" s="13">
        <f>IF(NOT(OR($A101&lt;&gt;"",$B101&lt;&gt;"")),"",IF(COUNT($O101,$K101,$N101)=0,"",MIN($O101,$K101,$N101)))</f>
      </c>
      <c r="Q101" s="14">
        <f>IF(NOT(OR($A101&lt;&gt;"",$B101&lt;&gt;"")),"",IF($S101="Jeune en dérogation (R. 4153-40)","À vérifier : régime des jeunes (R. 4153-40)",IF(LEN(IF($A101="","salarié, ",IF(COUNTIF(Salariés!$H$2:$H$151,$A101)&gt;1,"salarié en double, ",""))&amp;IF($B101="","famille, ","")&amp;IF($E101="","type de contrôle, ","")&amp;IF(AND($T101="Obligatoire",$O101="",$S101&lt;&gt;"Jeune en dérogation (R. 4153-40)"),"attestation médicale, ","")&amp;IF($H101="","contrôle des connaissances, ","")&amp;IF($K101="","échéance du contrôle, ","")&amp;IF($L101="","connaissance des lieux, ","")&amp;IF($M101="","date de délivrance, ","")&amp;IF(AND($S101="Intérimaire",$N101=""),"date limite (fin de mission), ",""))&gt;0,"Incomplète : "&amp;LEFT(IF($A101="","salarié, ",IF(COUNTIF(Salariés!$H$2:$H$151,$A101)&gt;1,"salarié en double, ",""))&amp;IF($B101="","famille, ","")&amp;IF($E101="","type de contrôle, ","")&amp;IF(AND($T101="Obligatoire",$O101="",$S101&lt;&gt;"Jeune en dérogation (R. 4153-40)"),"attestation médicale, ","")&amp;IF($H101="","contrôle des connaissances, ","")&amp;IF($K101="","échéance du contrôle, ","")&amp;IF($L101="","connaissance des lieux, ","")&amp;IF($M101="","date de délivrance, ","")&amp;IF(AND($S101="Intérimaire",$N101=""),"date limite (fin de mission), ",""),LEN(IF($A101="","salarié, ",IF(COUNTIF(Salariés!$H$2:$H$151,$A101)&gt;1,"salarié en double, ",""))&amp;IF($B101="","famille, ","")&amp;IF($E101="","type de contrôle, ","")&amp;IF(AND($T101="Obligatoire",$O101="",$S101&lt;&gt;"Jeune en dérogation (R. 4153-40)"),"attestation médicale, ","")&amp;IF($H101="","contrôle des connaissances, ","")&amp;IF($K101="","échéance du contrôle, ","")&amp;IF($L101="","connaissance des lieux, ","")&amp;IF($M101="","date de délivrance, ","")&amp;IF(AND($S101="Intérimaire",$N101=""),"date limite (fin de mission), ",""))-2),IF(LEN(IF(AND($U101&lt;&gt;"",$M101&lt;&gt;"",$U101&gt;$M101),"attestation plus récente, ","")&amp;IF(AND($H101&lt;&gt;"",$M101&lt;&gt;"",$H101&gt;$M101),"contrôle plus récent, ","")&amp;IF(AND($L101&lt;&gt;"",$M101&lt;&gt;"",$L101&gt;$M101),"connaissance des lieux plus récente, ","")&amp;IF(AND($M101&lt;&gt;"",$M101&gt;TODAY()),"délivrance datée dans le futur, ",""))&gt;0,"À redélivrer : "&amp;LEFT(IF(AND($U101&lt;&gt;"",$M101&lt;&gt;"",$U101&gt;$M101),"attestation plus récente, ","")&amp;IF(AND($H101&lt;&gt;"",$M101&lt;&gt;"",$H101&gt;$M101),"contrôle plus récent, ","")&amp;IF(AND($L101&lt;&gt;"",$M101&lt;&gt;"",$L101&gt;$M101),"connaissance des lieux plus récente, ","")&amp;IF(AND($M101&lt;&gt;"",$M101&gt;TODAY()),"délivrance datée dans le futur, ",""),LEN(IF(AND($U101&lt;&gt;"",$M101&lt;&gt;"",$U101&gt;$M101),"attestation plus récente, ","")&amp;IF(AND($H101&lt;&gt;"",$M101&lt;&gt;"",$H101&gt;$M101),"contrôle plus récent, ","")&amp;IF(AND($L101&lt;&gt;"",$M101&lt;&gt;"",$L101&gt;$M101),"connaissance des lieux plus récente, ","")&amp;IF(AND($M101&lt;&gt;"",$M101&gt;TODAY()),"délivrance datée dans le futur, ",""))-2),IF($P101&lt;TODAY(),"Expirée",IF($P101-TODAY()&lt;=60,"À renouveler","Valide"))))))</f>
      </c>
      <c r="R101" s="8"/>
      <c r="S101" s="14">
        <f>IF($A101="","",IFERROR(INDEX(Salariés!$D$2:$D$151,MATCH($A101,Salariés!$H$2:$H$151,0))&amp;"",""))</f>
      </c>
      <c r="T101" s="14">
        <f>IF($B101="","",IFERROR(VLOOKUP($B101,'Référentiel'!$A$2:$B$10,2,FALSE),""))</f>
      </c>
      <c r="U101" s="14">
        <f>IF(OR($A101="",$T101&lt;&gt;"Obligatoire"),"",IFERROR(IF(INDEX(Salariés!$E$2:$E$151,MATCH($A101,Salariés!$H$2:$H$151,0))="","",INDEX(Salariés!$E$2:$E$151,MATCH($A101,Salariés!$H$2:$H$151,0))),""))</f>
      </c>
      <c r="V101" s="14">
        <f>IF(OR($Q101="Valide",$Q101="À renouveler"),$P101+ROW()/100000,"")</f>
      </c>
      <c r="W101" s="14">
        <f>IF(AND($A101&lt;&gt;"",$A101='Autorisation à imprimer'!$D$1,OR($Q101="Valide",$Q101="À renouveler")),ROW(),"")</f>
      </c>
    </row>
    <row r="102" spans="1:23" x14ac:dyDescent="0.25">
      <c r="A102" s="8"/>
      <c r="B102" s="8"/>
      <c r="C102" s="8"/>
      <c r="D102" s="8"/>
      <c r="E102" s="8"/>
      <c r="F102" s="8"/>
      <c r="G102" s="8"/>
      <c r="H102" s="12"/>
      <c r="I102" s="8"/>
      <c r="J102" s="12"/>
      <c r="K102" s="13">
        <f>IF(AND($H102&lt;&gt;"",AND($E102="CACES®",$F102&lt;&gt;"",$F102&lt;&gt;"Sans objet")),EDATE($H102,12*IFERROR(VLOOKUP($F102,'Référentiel'!$D$2:$G$9,4,FALSE),5))-1,IF($J102="","",$J102))</f>
      </c>
      <c r="L102" s="12"/>
      <c r="M102" s="12"/>
      <c r="N102" s="12"/>
      <c r="O102" s="13">
        <f>IF(OR($A102="",$T102&lt;&gt;"Obligatoire"),"",IFERROR(IF(INDEX(Salariés!$F$2:$F$151,MATCH($A102,Salariés!$H$2:$H$151,0))="","",INDEX(Salariés!$F$2:$F$151,MATCH($A102,Salariés!$H$2:$H$151,0))),""))</f>
      </c>
      <c r="P102" s="13">
        <f>IF(NOT(OR($A102&lt;&gt;"",$B102&lt;&gt;"")),"",IF(COUNT($O102,$K102,$N102)=0,"",MIN($O102,$K102,$N102)))</f>
      </c>
      <c r="Q102" s="14">
        <f>IF(NOT(OR($A102&lt;&gt;"",$B102&lt;&gt;"")),"",IF($S102="Jeune en dérogation (R. 4153-40)","À vérifier : régime des jeunes (R. 4153-40)",IF(LEN(IF($A102="","salarié, ",IF(COUNTIF(Salariés!$H$2:$H$151,$A102)&gt;1,"salarié en double, ",""))&amp;IF($B102="","famille, ","")&amp;IF($E102="","type de contrôle, ","")&amp;IF(AND($T102="Obligatoire",$O102="",$S102&lt;&gt;"Jeune en dérogation (R. 4153-40)"),"attestation médicale, ","")&amp;IF($H102="","contrôle des connaissances, ","")&amp;IF($K102="","échéance du contrôle, ","")&amp;IF($L102="","connaissance des lieux, ","")&amp;IF($M102="","date de délivrance, ","")&amp;IF(AND($S102="Intérimaire",$N102=""),"date limite (fin de mission), ",""))&gt;0,"Incomplète : "&amp;LEFT(IF($A102="","salarié, ",IF(COUNTIF(Salariés!$H$2:$H$151,$A102)&gt;1,"salarié en double, ",""))&amp;IF($B102="","famille, ","")&amp;IF($E102="","type de contrôle, ","")&amp;IF(AND($T102="Obligatoire",$O102="",$S102&lt;&gt;"Jeune en dérogation (R. 4153-40)"),"attestation médicale, ","")&amp;IF($H102="","contrôle des connaissances, ","")&amp;IF($K102="","échéance du contrôle, ","")&amp;IF($L102="","connaissance des lieux, ","")&amp;IF($M102="","date de délivrance, ","")&amp;IF(AND($S102="Intérimaire",$N102=""),"date limite (fin de mission), ",""),LEN(IF($A102="","salarié, ",IF(COUNTIF(Salariés!$H$2:$H$151,$A102)&gt;1,"salarié en double, ",""))&amp;IF($B102="","famille, ","")&amp;IF($E102="","type de contrôle, ","")&amp;IF(AND($T102="Obligatoire",$O102="",$S102&lt;&gt;"Jeune en dérogation (R. 4153-40)"),"attestation médicale, ","")&amp;IF($H102="","contrôle des connaissances, ","")&amp;IF($K102="","échéance du contrôle, ","")&amp;IF($L102="","connaissance des lieux, ","")&amp;IF($M102="","date de délivrance, ","")&amp;IF(AND($S102="Intérimaire",$N102=""),"date limite (fin de mission), ",""))-2),IF(LEN(IF(AND($U102&lt;&gt;"",$M102&lt;&gt;"",$U102&gt;$M102),"attestation plus récente, ","")&amp;IF(AND($H102&lt;&gt;"",$M102&lt;&gt;"",$H102&gt;$M102),"contrôle plus récent, ","")&amp;IF(AND($L102&lt;&gt;"",$M102&lt;&gt;"",$L102&gt;$M102),"connaissance des lieux plus récente, ","")&amp;IF(AND($M102&lt;&gt;"",$M102&gt;TODAY()),"délivrance datée dans le futur, ",""))&gt;0,"À redélivrer : "&amp;LEFT(IF(AND($U102&lt;&gt;"",$M102&lt;&gt;"",$U102&gt;$M102),"attestation plus récente, ","")&amp;IF(AND($H102&lt;&gt;"",$M102&lt;&gt;"",$H102&gt;$M102),"contrôle plus récent, ","")&amp;IF(AND($L102&lt;&gt;"",$M102&lt;&gt;"",$L102&gt;$M102),"connaissance des lieux plus récente, ","")&amp;IF(AND($M102&lt;&gt;"",$M102&gt;TODAY()),"délivrance datée dans le futur, ",""),LEN(IF(AND($U102&lt;&gt;"",$M102&lt;&gt;"",$U102&gt;$M102),"attestation plus récente, ","")&amp;IF(AND($H102&lt;&gt;"",$M102&lt;&gt;"",$H102&gt;$M102),"contrôle plus récent, ","")&amp;IF(AND($L102&lt;&gt;"",$M102&lt;&gt;"",$L102&gt;$M102),"connaissance des lieux plus récente, ","")&amp;IF(AND($M102&lt;&gt;"",$M102&gt;TODAY()),"délivrance datée dans le futur, ",""))-2),IF($P102&lt;TODAY(),"Expirée",IF($P102-TODAY()&lt;=60,"À renouveler","Valide"))))))</f>
      </c>
      <c r="R102" s="8"/>
      <c r="S102" s="14">
        <f>IF($A102="","",IFERROR(INDEX(Salariés!$D$2:$D$151,MATCH($A102,Salariés!$H$2:$H$151,0))&amp;"",""))</f>
      </c>
      <c r="T102" s="14">
        <f>IF($B102="","",IFERROR(VLOOKUP($B102,'Référentiel'!$A$2:$B$10,2,FALSE),""))</f>
      </c>
      <c r="U102" s="14">
        <f>IF(OR($A102="",$T102&lt;&gt;"Obligatoire"),"",IFERROR(IF(INDEX(Salariés!$E$2:$E$151,MATCH($A102,Salariés!$H$2:$H$151,0))="","",INDEX(Salariés!$E$2:$E$151,MATCH($A102,Salariés!$H$2:$H$151,0))),""))</f>
      </c>
      <c r="V102" s="14">
        <f>IF(OR($Q102="Valide",$Q102="À renouveler"),$P102+ROW()/100000,"")</f>
      </c>
      <c r="W102" s="14">
        <f>IF(AND($A102&lt;&gt;"",$A102='Autorisation à imprimer'!$D$1,OR($Q102="Valide",$Q102="À renouveler")),ROW(),"")</f>
      </c>
    </row>
    <row r="103" spans="1:23" x14ac:dyDescent="0.25">
      <c r="A103" s="8"/>
      <c r="B103" s="8"/>
      <c r="C103" s="8"/>
      <c r="D103" s="8"/>
      <c r="E103" s="8"/>
      <c r="F103" s="8"/>
      <c r="G103" s="8"/>
      <c r="H103" s="12"/>
      <c r="I103" s="8"/>
      <c r="J103" s="12"/>
      <c r="K103" s="13">
        <f>IF(AND($H103&lt;&gt;"",AND($E103="CACES®",$F103&lt;&gt;"",$F103&lt;&gt;"Sans objet")),EDATE($H103,12*IFERROR(VLOOKUP($F103,'Référentiel'!$D$2:$G$9,4,FALSE),5))-1,IF($J103="","",$J103))</f>
      </c>
      <c r="L103" s="12"/>
      <c r="M103" s="12"/>
      <c r="N103" s="12"/>
      <c r="O103" s="13">
        <f>IF(OR($A103="",$T103&lt;&gt;"Obligatoire"),"",IFERROR(IF(INDEX(Salariés!$F$2:$F$151,MATCH($A103,Salariés!$H$2:$H$151,0))="","",INDEX(Salariés!$F$2:$F$151,MATCH($A103,Salariés!$H$2:$H$151,0))),""))</f>
      </c>
      <c r="P103" s="13">
        <f>IF(NOT(OR($A103&lt;&gt;"",$B103&lt;&gt;"")),"",IF(COUNT($O103,$K103,$N103)=0,"",MIN($O103,$K103,$N103)))</f>
      </c>
      <c r="Q103" s="14">
        <f>IF(NOT(OR($A103&lt;&gt;"",$B103&lt;&gt;"")),"",IF($S103="Jeune en dérogation (R. 4153-40)","À vérifier : régime des jeunes (R. 4153-40)",IF(LEN(IF($A103="","salarié, ",IF(COUNTIF(Salariés!$H$2:$H$151,$A103)&gt;1,"salarié en double, ",""))&amp;IF($B103="","famille, ","")&amp;IF($E103="","type de contrôle, ","")&amp;IF(AND($T103="Obligatoire",$O103="",$S103&lt;&gt;"Jeune en dérogation (R. 4153-40)"),"attestation médicale, ","")&amp;IF($H103="","contrôle des connaissances, ","")&amp;IF($K103="","échéance du contrôle, ","")&amp;IF($L103="","connaissance des lieux, ","")&amp;IF($M103="","date de délivrance, ","")&amp;IF(AND($S103="Intérimaire",$N103=""),"date limite (fin de mission), ",""))&gt;0,"Incomplète : "&amp;LEFT(IF($A103="","salarié, ",IF(COUNTIF(Salariés!$H$2:$H$151,$A103)&gt;1,"salarié en double, ",""))&amp;IF($B103="","famille, ","")&amp;IF($E103="","type de contrôle, ","")&amp;IF(AND($T103="Obligatoire",$O103="",$S103&lt;&gt;"Jeune en dérogation (R. 4153-40)"),"attestation médicale, ","")&amp;IF($H103="","contrôle des connaissances, ","")&amp;IF($K103="","échéance du contrôle, ","")&amp;IF($L103="","connaissance des lieux, ","")&amp;IF($M103="","date de délivrance, ","")&amp;IF(AND($S103="Intérimaire",$N103=""),"date limite (fin de mission), ",""),LEN(IF($A103="","salarié, ",IF(COUNTIF(Salariés!$H$2:$H$151,$A103)&gt;1,"salarié en double, ",""))&amp;IF($B103="","famille, ","")&amp;IF($E103="","type de contrôle, ","")&amp;IF(AND($T103="Obligatoire",$O103="",$S103&lt;&gt;"Jeune en dérogation (R. 4153-40)"),"attestation médicale, ","")&amp;IF($H103="","contrôle des connaissances, ","")&amp;IF($K103="","échéance du contrôle, ","")&amp;IF($L103="","connaissance des lieux, ","")&amp;IF($M103="","date de délivrance, ","")&amp;IF(AND($S103="Intérimaire",$N103=""),"date limite (fin de mission), ",""))-2),IF(LEN(IF(AND($U103&lt;&gt;"",$M103&lt;&gt;"",$U103&gt;$M103),"attestation plus récente, ","")&amp;IF(AND($H103&lt;&gt;"",$M103&lt;&gt;"",$H103&gt;$M103),"contrôle plus récent, ","")&amp;IF(AND($L103&lt;&gt;"",$M103&lt;&gt;"",$L103&gt;$M103),"connaissance des lieux plus récente, ","")&amp;IF(AND($M103&lt;&gt;"",$M103&gt;TODAY()),"délivrance datée dans le futur, ",""))&gt;0,"À redélivrer : "&amp;LEFT(IF(AND($U103&lt;&gt;"",$M103&lt;&gt;"",$U103&gt;$M103),"attestation plus récente, ","")&amp;IF(AND($H103&lt;&gt;"",$M103&lt;&gt;"",$H103&gt;$M103),"contrôle plus récent, ","")&amp;IF(AND($L103&lt;&gt;"",$M103&lt;&gt;"",$L103&gt;$M103),"connaissance des lieux plus récente, ","")&amp;IF(AND($M103&lt;&gt;"",$M103&gt;TODAY()),"délivrance datée dans le futur, ",""),LEN(IF(AND($U103&lt;&gt;"",$M103&lt;&gt;"",$U103&gt;$M103),"attestation plus récente, ","")&amp;IF(AND($H103&lt;&gt;"",$M103&lt;&gt;"",$H103&gt;$M103),"contrôle plus récent, ","")&amp;IF(AND($L103&lt;&gt;"",$M103&lt;&gt;"",$L103&gt;$M103),"connaissance des lieux plus récente, ","")&amp;IF(AND($M103&lt;&gt;"",$M103&gt;TODAY()),"délivrance datée dans le futur, ",""))-2),IF($P103&lt;TODAY(),"Expirée",IF($P103-TODAY()&lt;=60,"À renouveler","Valide"))))))</f>
      </c>
      <c r="R103" s="8"/>
      <c r="S103" s="14">
        <f>IF($A103="","",IFERROR(INDEX(Salariés!$D$2:$D$151,MATCH($A103,Salariés!$H$2:$H$151,0))&amp;"",""))</f>
      </c>
      <c r="T103" s="14">
        <f>IF($B103="","",IFERROR(VLOOKUP($B103,'Référentiel'!$A$2:$B$10,2,FALSE),""))</f>
      </c>
      <c r="U103" s="14">
        <f>IF(OR($A103="",$T103&lt;&gt;"Obligatoire"),"",IFERROR(IF(INDEX(Salariés!$E$2:$E$151,MATCH($A103,Salariés!$H$2:$H$151,0))="","",INDEX(Salariés!$E$2:$E$151,MATCH($A103,Salariés!$H$2:$H$151,0))),""))</f>
      </c>
      <c r="V103" s="14">
        <f>IF(OR($Q103="Valide",$Q103="À renouveler"),$P103+ROW()/100000,"")</f>
      </c>
      <c r="W103" s="14">
        <f>IF(AND($A103&lt;&gt;"",$A103='Autorisation à imprimer'!$D$1,OR($Q103="Valide",$Q103="À renouveler")),ROW(),"")</f>
      </c>
    </row>
    <row r="104" spans="1:23" x14ac:dyDescent="0.25">
      <c r="A104" s="8"/>
      <c r="B104" s="8"/>
      <c r="C104" s="8"/>
      <c r="D104" s="8"/>
      <c r="E104" s="8"/>
      <c r="F104" s="8"/>
      <c r="G104" s="8"/>
      <c r="H104" s="12"/>
      <c r="I104" s="8"/>
      <c r="J104" s="12"/>
      <c r="K104" s="13">
        <f>IF(AND($H104&lt;&gt;"",AND($E104="CACES®",$F104&lt;&gt;"",$F104&lt;&gt;"Sans objet")),EDATE($H104,12*IFERROR(VLOOKUP($F104,'Référentiel'!$D$2:$G$9,4,FALSE),5))-1,IF($J104="","",$J104))</f>
      </c>
      <c r="L104" s="12"/>
      <c r="M104" s="12"/>
      <c r="N104" s="12"/>
      <c r="O104" s="13">
        <f>IF(OR($A104="",$T104&lt;&gt;"Obligatoire"),"",IFERROR(IF(INDEX(Salariés!$F$2:$F$151,MATCH($A104,Salariés!$H$2:$H$151,0))="","",INDEX(Salariés!$F$2:$F$151,MATCH($A104,Salariés!$H$2:$H$151,0))),""))</f>
      </c>
      <c r="P104" s="13">
        <f>IF(NOT(OR($A104&lt;&gt;"",$B104&lt;&gt;"")),"",IF(COUNT($O104,$K104,$N104)=0,"",MIN($O104,$K104,$N104)))</f>
      </c>
      <c r="Q104" s="14">
        <f>IF(NOT(OR($A104&lt;&gt;"",$B104&lt;&gt;"")),"",IF($S104="Jeune en dérogation (R. 4153-40)","À vérifier : régime des jeunes (R. 4153-40)",IF(LEN(IF($A104="","salarié, ",IF(COUNTIF(Salariés!$H$2:$H$151,$A104)&gt;1,"salarié en double, ",""))&amp;IF($B104="","famille, ","")&amp;IF($E104="","type de contrôle, ","")&amp;IF(AND($T104="Obligatoire",$O104="",$S104&lt;&gt;"Jeune en dérogation (R. 4153-40)"),"attestation médicale, ","")&amp;IF($H104="","contrôle des connaissances, ","")&amp;IF($K104="","échéance du contrôle, ","")&amp;IF($L104="","connaissance des lieux, ","")&amp;IF($M104="","date de délivrance, ","")&amp;IF(AND($S104="Intérimaire",$N104=""),"date limite (fin de mission), ",""))&gt;0,"Incomplète : "&amp;LEFT(IF($A104="","salarié, ",IF(COUNTIF(Salariés!$H$2:$H$151,$A104)&gt;1,"salarié en double, ",""))&amp;IF($B104="","famille, ","")&amp;IF($E104="","type de contrôle, ","")&amp;IF(AND($T104="Obligatoire",$O104="",$S104&lt;&gt;"Jeune en dérogation (R. 4153-40)"),"attestation médicale, ","")&amp;IF($H104="","contrôle des connaissances, ","")&amp;IF($K104="","échéance du contrôle, ","")&amp;IF($L104="","connaissance des lieux, ","")&amp;IF($M104="","date de délivrance, ","")&amp;IF(AND($S104="Intérimaire",$N104=""),"date limite (fin de mission), ",""),LEN(IF($A104="","salarié, ",IF(COUNTIF(Salariés!$H$2:$H$151,$A104)&gt;1,"salarié en double, ",""))&amp;IF($B104="","famille, ","")&amp;IF($E104="","type de contrôle, ","")&amp;IF(AND($T104="Obligatoire",$O104="",$S104&lt;&gt;"Jeune en dérogation (R. 4153-40)"),"attestation médicale, ","")&amp;IF($H104="","contrôle des connaissances, ","")&amp;IF($K104="","échéance du contrôle, ","")&amp;IF($L104="","connaissance des lieux, ","")&amp;IF($M104="","date de délivrance, ","")&amp;IF(AND($S104="Intérimaire",$N104=""),"date limite (fin de mission), ",""))-2),IF(LEN(IF(AND($U104&lt;&gt;"",$M104&lt;&gt;"",$U104&gt;$M104),"attestation plus récente, ","")&amp;IF(AND($H104&lt;&gt;"",$M104&lt;&gt;"",$H104&gt;$M104),"contrôle plus récent, ","")&amp;IF(AND($L104&lt;&gt;"",$M104&lt;&gt;"",$L104&gt;$M104),"connaissance des lieux plus récente, ","")&amp;IF(AND($M104&lt;&gt;"",$M104&gt;TODAY()),"délivrance datée dans le futur, ",""))&gt;0,"À redélivrer : "&amp;LEFT(IF(AND($U104&lt;&gt;"",$M104&lt;&gt;"",$U104&gt;$M104),"attestation plus récente, ","")&amp;IF(AND($H104&lt;&gt;"",$M104&lt;&gt;"",$H104&gt;$M104),"contrôle plus récent, ","")&amp;IF(AND($L104&lt;&gt;"",$M104&lt;&gt;"",$L104&gt;$M104),"connaissance des lieux plus récente, ","")&amp;IF(AND($M104&lt;&gt;"",$M104&gt;TODAY()),"délivrance datée dans le futur, ",""),LEN(IF(AND($U104&lt;&gt;"",$M104&lt;&gt;"",$U104&gt;$M104),"attestation plus récente, ","")&amp;IF(AND($H104&lt;&gt;"",$M104&lt;&gt;"",$H104&gt;$M104),"contrôle plus récent, ","")&amp;IF(AND($L104&lt;&gt;"",$M104&lt;&gt;"",$L104&gt;$M104),"connaissance des lieux plus récente, ","")&amp;IF(AND($M104&lt;&gt;"",$M104&gt;TODAY()),"délivrance datée dans le futur, ",""))-2),IF($P104&lt;TODAY(),"Expirée",IF($P104-TODAY()&lt;=60,"À renouveler","Valide"))))))</f>
      </c>
      <c r="R104" s="8"/>
      <c r="S104" s="14">
        <f>IF($A104="","",IFERROR(INDEX(Salariés!$D$2:$D$151,MATCH($A104,Salariés!$H$2:$H$151,0))&amp;"",""))</f>
      </c>
      <c r="T104" s="14">
        <f>IF($B104="","",IFERROR(VLOOKUP($B104,'Référentiel'!$A$2:$B$10,2,FALSE),""))</f>
      </c>
      <c r="U104" s="14">
        <f>IF(OR($A104="",$T104&lt;&gt;"Obligatoire"),"",IFERROR(IF(INDEX(Salariés!$E$2:$E$151,MATCH($A104,Salariés!$H$2:$H$151,0))="","",INDEX(Salariés!$E$2:$E$151,MATCH($A104,Salariés!$H$2:$H$151,0))),""))</f>
      </c>
      <c r="V104" s="14">
        <f>IF(OR($Q104="Valide",$Q104="À renouveler"),$P104+ROW()/100000,"")</f>
      </c>
      <c r="W104" s="14">
        <f>IF(AND($A104&lt;&gt;"",$A104='Autorisation à imprimer'!$D$1,OR($Q104="Valide",$Q104="À renouveler")),ROW(),"")</f>
      </c>
    </row>
    <row r="105" spans="1:23" x14ac:dyDescent="0.25">
      <c r="A105" s="8"/>
      <c r="B105" s="8"/>
      <c r="C105" s="8"/>
      <c r="D105" s="8"/>
      <c r="E105" s="8"/>
      <c r="F105" s="8"/>
      <c r="G105" s="8"/>
      <c r="H105" s="12"/>
      <c r="I105" s="8"/>
      <c r="J105" s="12"/>
      <c r="K105" s="13">
        <f>IF(AND($H105&lt;&gt;"",AND($E105="CACES®",$F105&lt;&gt;"",$F105&lt;&gt;"Sans objet")),EDATE($H105,12*IFERROR(VLOOKUP($F105,'Référentiel'!$D$2:$G$9,4,FALSE),5))-1,IF($J105="","",$J105))</f>
      </c>
      <c r="L105" s="12"/>
      <c r="M105" s="12"/>
      <c r="N105" s="12"/>
      <c r="O105" s="13">
        <f>IF(OR($A105="",$T105&lt;&gt;"Obligatoire"),"",IFERROR(IF(INDEX(Salariés!$F$2:$F$151,MATCH($A105,Salariés!$H$2:$H$151,0))="","",INDEX(Salariés!$F$2:$F$151,MATCH($A105,Salariés!$H$2:$H$151,0))),""))</f>
      </c>
      <c r="P105" s="13">
        <f>IF(NOT(OR($A105&lt;&gt;"",$B105&lt;&gt;"")),"",IF(COUNT($O105,$K105,$N105)=0,"",MIN($O105,$K105,$N105)))</f>
      </c>
      <c r="Q105" s="14">
        <f>IF(NOT(OR($A105&lt;&gt;"",$B105&lt;&gt;"")),"",IF($S105="Jeune en dérogation (R. 4153-40)","À vérifier : régime des jeunes (R. 4153-40)",IF(LEN(IF($A105="","salarié, ",IF(COUNTIF(Salariés!$H$2:$H$151,$A105)&gt;1,"salarié en double, ",""))&amp;IF($B105="","famille, ","")&amp;IF($E105="","type de contrôle, ","")&amp;IF(AND($T105="Obligatoire",$O105="",$S105&lt;&gt;"Jeune en dérogation (R. 4153-40)"),"attestation médicale, ","")&amp;IF($H105="","contrôle des connaissances, ","")&amp;IF($K105="","échéance du contrôle, ","")&amp;IF($L105="","connaissance des lieux, ","")&amp;IF($M105="","date de délivrance, ","")&amp;IF(AND($S105="Intérimaire",$N105=""),"date limite (fin de mission), ",""))&gt;0,"Incomplète : "&amp;LEFT(IF($A105="","salarié, ",IF(COUNTIF(Salariés!$H$2:$H$151,$A105)&gt;1,"salarié en double, ",""))&amp;IF($B105="","famille, ","")&amp;IF($E105="","type de contrôle, ","")&amp;IF(AND($T105="Obligatoire",$O105="",$S105&lt;&gt;"Jeune en dérogation (R. 4153-40)"),"attestation médicale, ","")&amp;IF($H105="","contrôle des connaissances, ","")&amp;IF($K105="","échéance du contrôle, ","")&amp;IF($L105="","connaissance des lieux, ","")&amp;IF($M105="","date de délivrance, ","")&amp;IF(AND($S105="Intérimaire",$N105=""),"date limite (fin de mission), ",""),LEN(IF($A105="","salarié, ",IF(COUNTIF(Salariés!$H$2:$H$151,$A105)&gt;1,"salarié en double, ",""))&amp;IF($B105="","famille, ","")&amp;IF($E105="","type de contrôle, ","")&amp;IF(AND($T105="Obligatoire",$O105="",$S105&lt;&gt;"Jeune en dérogation (R. 4153-40)"),"attestation médicale, ","")&amp;IF($H105="","contrôle des connaissances, ","")&amp;IF($K105="","échéance du contrôle, ","")&amp;IF($L105="","connaissance des lieux, ","")&amp;IF($M105="","date de délivrance, ","")&amp;IF(AND($S105="Intérimaire",$N105=""),"date limite (fin de mission), ",""))-2),IF(LEN(IF(AND($U105&lt;&gt;"",$M105&lt;&gt;"",$U105&gt;$M105),"attestation plus récente, ","")&amp;IF(AND($H105&lt;&gt;"",$M105&lt;&gt;"",$H105&gt;$M105),"contrôle plus récent, ","")&amp;IF(AND($L105&lt;&gt;"",$M105&lt;&gt;"",$L105&gt;$M105),"connaissance des lieux plus récente, ","")&amp;IF(AND($M105&lt;&gt;"",$M105&gt;TODAY()),"délivrance datée dans le futur, ",""))&gt;0,"À redélivrer : "&amp;LEFT(IF(AND($U105&lt;&gt;"",$M105&lt;&gt;"",$U105&gt;$M105),"attestation plus récente, ","")&amp;IF(AND($H105&lt;&gt;"",$M105&lt;&gt;"",$H105&gt;$M105),"contrôle plus récent, ","")&amp;IF(AND($L105&lt;&gt;"",$M105&lt;&gt;"",$L105&gt;$M105),"connaissance des lieux plus récente, ","")&amp;IF(AND($M105&lt;&gt;"",$M105&gt;TODAY()),"délivrance datée dans le futur, ",""),LEN(IF(AND($U105&lt;&gt;"",$M105&lt;&gt;"",$U105&gt;$M105),"attestation plus récente, ","")&amp;IF(AND($H105&lt;&gt;"",$M105&lt;&gt;"",$H105&gt;$M105),"contrôle plus récent, ","")&amp;IF(AND($L105&lt;&gt;"",$M105&lt;&gt;"",$L105&gt;$M105),"connaissance des lieux plus récente, ","")&amp;IF(AND($M105&lt;&gt;"",$M105&gt;TODAY()),"délivrance datée dans le futur, ",""))-2),IF($P105&lt;TODAY(),"Expirée",IF($P105-TODAY()&lt;=60,"À renouveler","Valide"))))))</f>
      </c>
      <c r="R105" s="8"/>
      <c r="S105" s="14">
        <f>IF($A105="","",IFERROR(INDEX(Salariés!$D$2:$D$151,MATCH($A105,Salariés!$H$2:$H$151,0))&amp;"",""))</f>
      </c>
      <c r="T105" s="14">
        <f>IF($B105="","",IFERROR(VLOOKUP($B105,'Référentiel'!$A$2:$B$10,2,FALSE),""))</f>
      </c>
      <c r="U105" s="14">
        <f>IF(OR($A105="",$T105&lt;&gt;"Obligatoire"),"",IFERROR(IF(INDEX(Salariés!$E$2:$E$151,MATCH($A105,Salariés!$H$2:$H$151,0))="","",INDEX(Salariés!$E$2:$E$151,MATCH($A105,Salariés!$H$2:$H$151,0))),""))</f>
      </c>
      <c r="V105" s="14">
        <f>IF(OR($Q105="Valide",$Q105="À renouveler"),$P105+ROW()/100000,"")</f>
      </c>
      <c r="W105" s="14">
        <f>IF(AND($A105&lt;&gt;"",$A105='Autorisation à imprimer'!$D$1,OR($Q105="Valide",$Q105="À renouveler")),ROW(),"")</f>
      </c>
    </row>
    <row r="106" spans="1:23" x14ac:dyDescent="0.25">
      <c r="A106" s="8"/>
      <c r="B106" s="8"/>
      <c r="C106" s="8"/>
      <c r="D106" s="8"/>
      <c r="E106" s="8"/>
      <c r="F106" s="8"/>
      <c r="G106" s="8"/>
      <c r="H106" s="12"/>
      <c r="I106" s="8"/>
      <c r="J106" s="12"/>
      <c r="K106" s="13">
        <f>IF(AND($H106&lt;&gt;"",AND($E106="CACES®",$F106&lt;&gt;"",$F106&lt;&gt;"Sans objet")),EDATE($H106,12*IFERROR(VLOOKUP($F106,'Référentiel'!$D$2:$G$9,4,FALSE),5))-1,IF($J106="","",$J106))</f>
      </c>
      <c r="L106" s="12"/>
      <c r="M106" s="12"/>
      <c r="N106" s="12"/>
      <c r="O106" s="13">
        <f>IF(OR($A106="",$T106&lt;&gt;"Obligatoire"),"",IFERROR(IF(INDEX(Salariés!$F$2:$F$151,MATCH($A106,Salariés!$H$2:$H$151,0))="","",INDEX(Salariés!$F$2:$F$151,MATCH($A106,Salariés!$H$2:$H$151,0))),""))</f>
      </c>
      <c r="P106" s="13">
        <f>IF(NOT(OR($A106&lt;&gt;"",$B106&lt;&gt;"")),"",IF(COUNT($O106,$K106,$N106)=0,"",MIN($O106,$K106,$N106)))</f>
      </c>
      <c r="Q106" s="14">
        <f>IF(NOT(OR($A106&lt;&gt;"",$B106&lt;&gt;"")),"",IF($S106="Jeune en dérogation (R. 4153-40)","À vérifier : régime des jeunes (R. 4153-40)",IF(LEN(IF($A106="","salarié, ",IF(COUNTIF(Salariés!$H$2:$H$151,$A106)&gt;1,"salarié en double, ",""))&amp;IF($B106="","famille, ","")&amp;IF($E106="","type de contrôle, ","")&amp;IF(AND($T106="Obligatoire",$O106="",$S106&lt;&gt;"Jeune en dérogation (R. 4153-40)"),"attestation médicale, ","")&amp;IF($H106="","contrôle des connaissances, ","")&amp;IF($K106="","échéance du contrôle, ","")&amp;IF($L106="","connaissance des lieux, ","")&amp;IF($M106="","date de délivrance, ","")&amp;IF(AND($S106="Intérimaire",$N106=""),"date limite (fin de mission), ",""))&gt;0,"Incomplète : "&amp;LEFT(IF($A106="","salarié, ",IF(COUNTIF(Salariés!$H$2:$H$151,$A106)&gt;1,"salarié en double, ",""))&amp;IF($B106="","famille, ","")&amp;IF($E106="","type de contrôle, ","")&amp;IF(AND($T106="Obligatoire",$O106="",$S106&lt;&gt;"Jeune en dérogation (R. 4153-40)"),"attestation médicale, ","")&amp;IF($H106="","contrôle des connaissances, ","")&amp;IF($K106="","échéance du contrôle, ","")&amp;IF($L106="","connaissance des lieux, ","")&amp;IF($M106="","date de délivrance, ","")&amp;IF(AND($S106="Intérimaire",$N106=""),"date limite (fin de mission), ",""),LEN(IF($A106="","salarié, ",IF(COUNTIF(Salariés!$H$2:$H$151,$A106)&gt;1,"salarié en double, ",""))&amp;IF($B106="","famille, ","")&amp;IF($E106="","type de contrôle, ","")&amp;IF(AND($T106="Obligatoire",$O106="",$S106&lt;&gt;"Jeune en dérogation (R. 4153-40)"),"attestation médicale, ","")&amp;IF($H106="","contrôle des connaissances, ","")&amp;IF($K106="","échéance du contrôle, ","")&amp;IF($L106="","connaissance des lieux, ","")&amp;IF($M106="","date de délivrance, ","")&amp;IF(AND($S106="Intérimaire",$N106=""),"date limite (fin de mission), ",""))-2),IF(LEN(IF(AND($U106&lt;&gt;"",$M106&lt;&gt;"",$U106&gt;$M106),"attestation plus récente, ","")&amp;IF(AND($H106&lt;&gt;"",$M106&lt;&gt;"",$H106&gt;$M106),"contrôle plus récent, ","")&amp;IF(AND($L106&lt;&gt;"",$M106&lt;&gt;"",$L106&gt;$M106),"connaissance des lieux plus récente, ","")&amp;IF(AND($M106&lt;&gt;"",$M106&gt;TODAY()),"délivrance datée dans le futur, ",""))&gt;0,"À redélivrer : "&amp;LEFT(IF(AND($U106&lt;&gt;"",$M106&lt;&gt;"",$U106&gt;$M106),"attestation plus récente, ","")&amp;IF(AND($H106&lt;&gt;"",$M106&lt;&gt;"",$H106&gt;$M106),"contrôle plus récent, ","")&amp;IF(AND($L106&lt;&gt;"",$M106&lt;&gt;"",$L106&gt;$M106),"connaissance des lieux plus récente, ","")&amp;IF(AND($M106&lt;&gt;"",$M106&gt;TODAY()),"délivrance datée dans le futur, ",""),LEN(IF(AND($U106&lt;&gt;"",$M106&lt;&gt;"",$U106&gt;$M106),"attestation plus récente, ","")&amp;IF(AND($H106&lt;&gt;"",$M106&lt;&gt;"",$H106&gt;$M106),"contrôle plus récent, ","")&amp;IF(AND($L106&lt;&gt;"",$M106&lt;&gt;"",$L106&gt;$M106),"connaissance des lieux plus récente, ","")&amp;IF(AND($M106&lt;&gt;"",$M106&gt;TODAY()),"délivrance datée dans le futur, ",""))-2),IF($P106&lt;TODAY(),"Expirée",IF($P106-TODAY()&lt;=60,"À renouveler","Valide"))))))</f>
      </c>
      <c r="R106" s="8"/>
      <c r="S106" s="14">
        <f>IF($A106="","",IFERROR(INDEX(Salariés!$D$2:$D$151,MATCH($A106,Salariés!$H$2:$H$151,0))&amp;"",""))</f>
      </c>
      <c r="T106" s="14">
        <f>IF($B106="","",IFERROR(VLOOKUP($B106,'Référentiel'!$A$2:$B$10,2,FALSE),""))</f>
      </c>
      <c r="U106" s="14">
        <f>IF(OR($A106="",$T106&lt;&gt;"Obligatoire"),"",IFERROR(IF(INDEX(Salariés!$E$2:$E$151,MATCH($A106,Salariés!$H$2:$H$151,0))="","",INDEX(Salariés!$E$2:$E$151,MATCH($A106,Salariés!$H$2:$H$151,0))),""))</f>
      </c>
      <c r="V106" s="14">
        <f>IF(OR($Q106="Valide",$Q106="À renouveler"),$P106+ROW()/100000,"")</f>
      </c>
      <c r="W106" s="14">
        <f>IF(AND($A106&lt;&gt;"",$A106='Autorisation à imprimer'!$D$1,OR($Q106="Valide",$Q106="À renouveler")),ROW(),"")</f>
      </c>
    </row>
    <row r="107" spans="1:23" x14ac:dyDescent="0.25">
      <c r="A107" s="8"/>
      <c r="B107" s="8"/>
      <c r="C107" s="8"/>
      <c r="D107" s="8"/>
      <c r="E107" s="8"/>
      <c r="F107" s="8"/>
      <c r="G107" s="8"/>
      <c r="H107" s="12"/>
      <c r="I107" s="8"/>
      <c r="J107" s="12"/>
      <c r="K107" s="13">
        <f>IF(AND($H107&lt;&gt;"",AND($E107="CACES®",$F107&lt;&gt;"",$F107&lt;&gt;"Sans objet")),EDATE($H107,12*IFERROR(VLOOKUP($F107,'Référentiel'!$D$2:$G$9,4,FALSE),5))-1,IF($J107="","",$J107))</f>
      </c>
      <c r="L107" s="12"/>
      <c r="M107" s="12"/>
      <c r="N107" s="12"/>
      <c r="O107" s="13">
        <f>IF(OR($A107="",$T107&lt;&gt;"Obligatoire"),"",IFERROR(IF(INDEX(Salariés!$F$2:$F$151,MATCH($A107,Salariés!$H$2:$H$151,0))="","",INDEX(Salariés!$F$2:$F$151,MATCH($A107,Salariés!$H$2:$H$151,0))),""))</f>
      </c>
      <c r="P107" s="13">
        <f>IF(NOT(OR($A107&lt;&gt;"",$B107&lt;&gt;"")),"",IF(COUNT($O107,$K107,$N107)=0,"",MIN($O107,$K107,$N107)))</f>
      </c>
      <c r="Q107" s="14">
        <f>IF(NOT(OR($A107&lt;&gt;"",$B107&lt;&gt;"")),"",IF($S107="Jeune en dérogation (R. 4153-40)","À vérifier : régime des jeunes (R. 4153-40)",IF(LEN(IF($A107="","salarié, ",IF(COUNTIF(Salariés!$H$2:$H$151,$A107)&gt;1,"salarié en double, ",""))&amp;IF($B107="","famille, ","")&amp;IF($E107="","type de contrôle, ","")&amp;IF(AND($T107="Obligatoire",$O107="",$S107&lt;&gt;"Jeune en dérogation (R. 4153-40)"),"attestation médicale, ","")&amp;IF($H107="","contrôle des connaissances, ","")&amp;IF($K107="","échéance du contrôle, ","")&amp;IF($L107="","connaissance des lieux, ","")&amp;IF($M107="","date de délivrance, ","")&amp;IF(AND($S107="Intérimaire",$N107=""),"date limite (fin de mission), ",""))&gt;0,"Incomplète : "&amp;LEFT(IF($A107="","salarié, ",IF(COUNTIF(Salariés!$H$2:$H$151,$A107)&gt;1,"salarié en double, ",""))&amp;IF($B107="","famille, ","")&amp;IF($E107="","type de contrôle, ","")&amp;IF(AND($T107="Obligatoire",$O107="",$S107&lt;&gt;"Jeune en dérogation (R. 4153-40)"),"attestation médicale, ","")&amp;IF($H107="","contrôle des connaissances, ","")&amp;IF($K107="","échéance du contrôle, ","")&amp;IF($L107="","connaissance des lieux, ","")&amp;IF($M107="","date de délivrance, ","")&amp;IF(AND($S107="Intérimaire",$N107=""),"date limite (fin de mission), ",""),LEN(IF($A107="","salarié, ",IF(COUNTIF(Salariés!$H$2:$H$151,$A107)&gt;1,"salarié en double, ",""))&amp;IF($B107="","famille, ","")&amp;IF($E107="","type de contrôle, ","")&amp;IF(AND($T107="Obligatoire",$O107="",$S107&lt;&gt;"Jeune en dérogation (R. 4153-40)"),"attestation médicale, ","")&amp;IF($H107="","contrôle des connaissances, ","")&amp;IF($K107="","échéance du contrôle, ","")&amp;IF($L107="","connaissance des lieux, ","")&amp;IF($M107="","date de délivrance, ","")&amp;IF(AND($S107="Intérimaire",$N107=""),"date limite (fin de mission), ",""))-2),IF(LEN(IF(AND($U107&lt;&gt;"",$M107&lt;&gt;"",$U107&gt;$M107),"attestation plus récente, ","")&amp;IF(AND($H107&lt;&gt;"",$M107&lt;&gt;"",$H107&gt;$M107),"contrôle plus récent, ","")&amp;IF(AND($L107&lt;&gt;"",$M107&lt;&gt;"",$L107&gt;$M107),"connaissance des lieux plus récente, ","")&amp;IF(AND($M107&lt;&gt;"",$M107&gt;TODAY()),"délivrance datée dans le futur, ",""))&gt;0,"À redélivrer : "&amp;LEFT(IF(AND($U107&lt;&gt;"",$M107&lt;&gt;"",$U107&gt;$M107),"attestation plus récente, ","")&amp;IF(AND($H107&lt;&gt;"",$M107&lt;&gt;"",$H107&gt;$M107),"contrôle plus récent, ","")&amp;IF(AND($L107&lt;&gt;"",$M107&lt;&gt;"",$L107&gt;$M107),"connaissance des lieux plus récente, ","")&amp;IF(AND($M107&lt;&gt;"",$M107&gt;TODAY()),"délivrance datée dans le futur, ",""),LEN(IF(AND($U107&lt;&gt;"",$M107&lt;&gt;"",$U107&gt;$M107),"attestation plus récente, ","")&amp;IF(AND($H107&lt;&gt;"",$M107&lt;&gt;"",$H107&gt;$M107),"contrôle plus récent, ","")&amp;IF(AND($L107&lt;&gt;"",$M107&lt;&gt;"",$L107&gt;$M107),"connaissance des lieux plus récente, ","")&amp;IF(AND($M107&lt;&gt;"",$M107&gt;TODAY()),"délivrance datée dans le futur, ",""))-2),IF($P107&lt;TODAY(),"Expirée",IF($P107-TODAY()&lt;=60,"À renouveler","Valide"))))))</f>
      </c>
      <c r="R107" s="8"/>
      <c r="S107" s="14">
        <f>IF($A107="","",IFERROR(INDEX(Salariés!$D$2:$D$151,MATCH($A107,Salariés!$H$2:$H$151,0))&amp;"",""))</f>
      </c>
      <c r="T107" s="14">
        <f>IF($B107="","",IFERROR(VLOOKUP($B107,'Référentiel'!$A$2:$B$10,2,FALSE),""))</f>
      </c>
      <c r="U107" s="14">
        <f>IF(OR($A107="",$T107&lt;&gt;"Obligatoire"),"",IFERROR(IF(INDEX(Salariés!$E$2:$E$151,MATCH($A107,Salariés!$H$2:$H$151,0))="","",INDEX(Salariés!$E$2:$E$151,MATCH($A107,Salariés!$H$2:$H$151,0))),""))</f>
      </c>
      <c r="V107" s="14">
        <f>IF(OR($Q107="Valide",$Q107="À renouveler"),$P107+ROW()/100000,"")</f>
      </c>
      <c r="W107" s="14">
        <f>IF(AND($A107&lt;&gt;"",$A107='Autorisation à imprimer'!$D$1,OR($Q107="Valide",$Q107="À renouveler")),ROW(),"")</f>
      </c>
    </row>
    <row r="108" spans="1:23" x14ac:dyDescent="0.25">
      <c r="A108" s="8"/>
      <c r="B108" s="8"/>
      <c r="C108" s="8"/>
      <c r="D108" s="8"/>
      <c r="E108" s="8"/>
      <c r="F108" s="8"/>
      <c r="G108" s="8"/>
      <c r="H108" s="12"/>
      <c r="I108" s="8"/>
      <c r="J108" s="12"/>
      <c r="K108" s="13">
        <f>IF(AND($H108&lt;&gt;"",AND($E108="CACES®",$F108&lt;&gt;"",$F108&lt;&gt;"Sans objet")),EDATE($H108,12*IFERROR(VLOOKUP($F108,'Référentiel'!$D$2:$G$9,4,FALSE),5))-1,IF($J108="","",$J108))</f>
      </c>
      <c r="L108" s="12"/>
      <c r="M108" s="12"/>
      <c r="N108" s="12"/>
      <c r="O108" s="13">
        <f>IF(OR($A108="",$T108&lt;&gt;"Obligatoire"),"",IFERROR(IF(INDEX(Salariés!$F$2:$F$151,MATCH($A108,Salariés!$H$2:$H$151,0))="","",INDEX(Salariés!$F$2:$F$151,MATCH($A108,Salariés!$H$2:$H$151,0))),""))</f>
      </c>
      <c r="P108" s="13">
        <f>IF(NOT(OR($A108&lt;&gt;"",$B108&lt;&gt;"")),"",IF(COUNT($O108,$K108,$N108)=0,"",MIN($O108,$K108,$N108)))</f>
      </c>
      <c r="Q108" s="14">
        <f>IF(NOT(OR($A108&lt;&gt;"",$B108&lt;&gt;"")),"",IF($S108="Jeune en dérogation (R. 4153-40)","À vérifier : régime des jeunes (R. 4153-40)",IF(LEN(IF($A108="","salarié, ",IF(COUNTIF(Salariés!$H$2:$H$151,$A108)&gt;1,"salarié en double, ",""))&amp;IF($B108="","famille, ","")&amp;IF($E108="","type de contrôle, ","")&amp;IF(AND($T108="Obligatoire",$O108="",$S108&lt;&gt;"Jeune en dérogation (R. 4153-40)"),"attestation médicale, ","")&amp;IF($H108="","contrôle des connaissances, ","")&amp;IF($K108="","échéance du contrôle, ","")&amp;IF($L108="","connaissance des lieux, ","")&amp;IF($M108="","date de délivrance, ","")&amp;IF(AND($S108="Intérimaire",$N108=""),"date limite (fin de mission), ",""))&gt;0,"Incomplète : "&amp;LEFT(IF($A108="","salarié, ",IF(COUNTIF(Salariés!$H$2:$H$151,$A108)&gt;1,"salarié en double, ",""))&amp;IF($B108="","famille, ","")&amp;IF($E108="","type de contrôle, ","")&amp;IF(AND($T108="Obligatoire",$O108="",$S108&lt;&gt;"Jeune en dérogation (R. 4153-40)"),"attestation médicale, ","")&amp;IF($H108="","contrôle des connaissances, ","")&amp;IF($K108="","échéance du contrôle, ","")&amp;IF($L108="","connaissance des lieux, ","")&amp;IF($M108="","date de délivrance, ","")&amp;IF(AND($S108="Intérimaire",$N108=""),"date limite (fin de mission), ",""),LEN(IF($A108="","salarié, ",IF(COUNTIF(Salariés!$H$2:$H$151,$A108)&gt;1,"salarié en double, ",""))&amp;IF($B108="","famille, ","")&amp;IF($E108="","type de contrôle, ","")&amp;IF(AND($T108="Obligatoire",$O108="",$S108&lt;&gt;"Jeune en dérogation (R. 4153-40)"),"attestation médicale, ","")&amp;IF($H108="","contrôle des connaissances, ","")&amp;IF($K108="","échéance du contrôle, ","")&amp;IF($L108="","connaissance des lieux, ","")&amp;IF($M108="","date de délivrance, ","")&amp;IF(AND($S108="Intérimaire",$N108=""),"date limite (fin de mission), ",""))-2),IF(LEN(IF(AND($U108&lt;&gt;"",$M108&lt;&gt;"",$U108&gt;$M108),"attestation plus récente, ","")&amp;IF(AND($H108&lt;&gt;"",$M108&lt;&gt;"",$H108&gt;$M108),"contrôle plus récent, ","")&amp;IF(AND($L108&lt;&gt;"",$M108&lt;&gt;"",$L108&gt;$M108),"connaissance des lieux plus récente, ","")&amp;IF(AND($M108&lt;&gt;"",$M108&gt;TODAY()),"délivrance datée dans le futur, ",""))&gt;0,"À redélivrer : "&amp;LEFT(IF(AND($U108&lt;&gt;"",$M108&lt;&gt;"",$U108&gt;$M108),"attestation plus récente, ","")&amp;IF(AND($H108&lt;&gt;"",$M108&lt;&gt;"",$H108&gt;$M108),"contrôle plus récent, ","")&amp;IF(AND($L108&lt;&gt;"",$M108&lt;&gt;"",$L108&gt;$M108),"connaissance des lieux plus récente, ","")&amp;IF(AND($M108&lt;&gt;"",$M108&gt;TODAY()),"délivrance datée dans le futur, ",""),LEN(IF(AND($U108&lt;&gt;"",$M108&lt;&gt;"",$U108&gt;$M108),"attestation plus récente, ","")&amp;IF(AND($H108&lt;&gt;"",$M108&lt;&gt;"",$H108&gt;$M108),"contrôle plus récent, ","")&amp;IF(AND($L108&lt;&gt;"",$M108&lt;&gt;"",$L108&gt;$M108),"connaissance des lieux plus récente, ","")&amp;IF(AND($M108&lt;&gt;"",$M108&gt;TODAY()),"délivrance datée dans le futur, ",""))-2),IF($P108&lt;TODAY(),"Expirée",IF($P108-TODAY()&lt;=60,"À renouveler","Valide"))))))</f>
      </c>
      <c r="R108" s="8"/>
      <c r="S108" s="14">
        <f>IF($A108="","",IFERROR(INDEX(Salariés!$D$2:$D$151,MATCH($A108,Salariés!$H$2:$H$151,0))&amp;"",""))</f>
      </c>
      <c r="T108" s="14">
        <f>IF($B108="","",IFERROR(VLOOKUP($B108,'Référentiel'!$A$2:$B$10,2,FALSE),""))</f>
      </c>
      <c r="U108" s="14">
        <f>IF(OR($A108="",$T108&lt;&gt;"Obligatoire"),"",IFERROR(IF(INDEX(Salariés!$E$2:$E$151,MATCH($A108,Salariés!$H$2:$H$151,0))="","",INDEX(Salariés!$E$2:$E$151,MATCH($A108,Salariés!$H$2:$H$151,0))),""))</f>
      </c>
      <c r="V108" s="14">
        <f>IF(OR($Q108="Valide",$Q108="À renouveler"),$P108+ROW()/100000,"")</f>
      </c>
      <c r="W108" s="14">
        <f>IF(AND($A108&lt;&gt;"",$A108='Autorisation à imprimer'!$D$1,OR($Q108="Valide",$Q108="À renouveler")),ROW(),"")</f>
      </c>
    </row>
    <row r="109" spans="1:23" x14ac:dyDescent="0.25">
      <c r="A109" s="8"/>
      <c r="B109" s="8"/>
      <c r="C109" s="8"/>
      <c r="D109" s="8"/>
      <c r="E109" s="8"/>
      <c r="F109" s="8"/>
      <c r="G109" s="8"/>
      <c r="H109" s="12"/>
      <c r="I109" s="8"/>
      <c r="J109" s="12"/>
      <c r="K109" s="13">
        <f>IF(AND($H109&lt;&gt;"",AND($E109="CACES®",$F109&lt;&gt;"",$F109&lt;&gt;"Sans objet")),EDATE($H109,12*IFERROR(VLOOKUP($F109,'Référentiel'!$D$2:$G$9,4,FALSE),5))-1,IF($J109="","",$J109))</f>
      </c>
      <c r="L109" s="12"/>
      <c r="M109" s="12"/>
      <c r="N109" s="12"/>
      <c r="O109" s="13">
        <f>IF(OR($A109="",$T109&lt;&gt;"Obligatoire"),"",IFERROR(IF(INDEX(Salariés!$F$2:$F$151,MATCH($A109,Salariés!$H$2:$H$151,0))="","",INDEX(Salariés!$F$2:$F$151,MATCH($A109,Salariés!$H$2:$H$151,0))),""))</f>
      </c>
      <c r="P109" s="13">
        <f>IF(NOT(OR($A109&lt;&gt;"",$B109&lt;&gt;"")),"",IF(COUNT($O109,$K109,$N109)=0,"",MIN($O109,$K109,$N109)))</f>
      </c>
      <c r="Q109" s="14">
        <f>IF(NOT(OR($A109&lt;&gt;"",$B109&lt;&gt;"")),"",IF($S109="Jeune en dérogation (R. 4153-40)","À vérifier : régime des jeunes (R. 4153-40)",IF(LEN(IF($A109="","salarié, ",IF(COUNTIF(Salariés!$H$2:$H$151,$A109)&gt;1,"salarié en double, ",""))&amp;IF($B109="","famille, ","")&amp;IF($E109="","type de contrôle, ","")&amp;IF(AND($T109="Obligatoire",$O109="",$S109&lt;&gt;"Jeune en dérogation (R. 4153-40)"),"attestation médicale, ","")&amp;IF($H109="","contrôle des connaissances, ","")&amp;IF($K109="","échéance du contrôle, ","")&amp;IF($L109="","connaissance des lieux, ","")&amp;IF($M109="","date de délivrance, ","")&amp;IF(AND($S109="Intérimaire",$N109=""),"date limite (fin de mission), ",""))&gt;0,"Incomplète : "&amp;LEFT(IF($A109="","salarié, ",IF(COUNTIF(Salariés!$H$2:$H$151,$A109)&gt;1,"salarié en double, ",""))&amp;IF($B109="","famille, ","")&amp;IF($E109="","type de contrôle, ","")&amp;IF(AND($T109="Obligatoire",$O109="",$S109&lt;&gt;"Jeune en dérogation (R. 4153-40)"),"attestation médicale, ","")&amp;IF($H109="","contrôle des connaissances, ","")&amp;IF($K109="","échéance du contrôle, ","")&amp;IF($L109="","connaissance des lieux, ","")&amp;IF($M109="","date de délivrance, ","")&amp;IF(AND($S109="Intérimaire",$N109=""),"date limite (fin de mission), ",""),LEN(IF($A109="","salarié, ",IF(COUNTIF(Salariés!$H$2:$H$151,$A109)&gt;1,"salarié en double, ",""))&amp;IF($B109="","famille, ","")&amp;IF($E109="","type de contrôle, ","")&amp;IF(AND($T109="Obligatoire",$O109="",$S109&lt;&gt;"Jeune en dérogation (R. 4153-40)"),"attestation médicale, ","")&amp;IF($H109="","contrôle des connaissances, ","")&amp;IF($K109="","échéance du contrôle, ","")&amp;IF($L109="","connaissance des lieux, ","")&amp;IF($M109="","date de délivrance, ","")&amp;IF(AND($S109="Intérimaire",$N109=""),"date limite (fin de mission), ",""))-2),IF(LEN(IF(AND($U109&lt;&gt;"",$M109&lt;&gt;"",$U109&gt;$M109),"attestation plus récente, ","")&amp;IF(AND($H109&lt;&gt;"",$M109&lt;&gt;"",$H109&gt;$M109),"contrôle plus récent, ","")&amp;IF(AND($L109&lt;&gt;"",$M109&lt;&gt;"",$L109&gt;$M109),"connaissance des lieux plus récente, ","")&amp;IF(AND($M109&lt;&gt;"",$M109&gt;TODAY()),"délivrance datée dans le futur, ",""))&gt;0,"À redélivrer : "&amp;LEFT(IF(AND($U109&lt;&gt;"",$M109&lt;&gt;"",$U109&gt;$M109),"attestation plus récente, ","")&amp;IF(AND($H109&lt;&gt;"",$M109&lt;&gt;"",$H109&gt;$M109),"contrôle plus récent, ","")&amp;IF(AND($L109&lt;&gt;"",$M109&lt;&gt;"",$L109&gt;$M109),"connaissance des lieux plus récente, ","")&amp;IF(AND($M109&lt;&gt;"",$M109&gt;TODAY()),"délivrance datée dans le futur, ",""),LEN(IF(AND($U109&lt;&gt;"",$M109&lt;&gt;"",$U109&gt;$M109),"attestation plus récente, ","")&amp;IF(AND($H109&lt;&gt;"",$M109&lt;&gt;"",$H109&gt;$M109),"contrôle plus récent, ","")&amp;IF(AND($L109&lt;&gt;"",$M109&lt;&gt;"",$L109&gt;$M109),"connaissance des lieux plus récente, ","")&amp;IF(AND($M109&lt;&gt;"",$M109&gt;TODAY()),"délivrance datée dans le futur, ",""))-2),IF($P109&lt;TODAY(),"Expirée",IF($P109-TODAY()&lt;=60,"À renouveler","Valide"))))))</f>
      </c>
      <c r="R109" s="8"/>
      <c r="S109" s="14">
        <f>IF($A109="","",IFERROR(INDEX(Salariés!$D$2:$D$151,MATCH($A109,Salariés!$H$2:$H$151,0))&amp;"",""))</f>
      </c>
      <c r="T109" s="14">
        <f>IF($B109="","",IFERROR(VLOOKUP($B109,'Référentiel'!$A$2:$B$10,2,FALSE),""))</f>
      </c>
      <c r="U109" s="14">
        <f>IF(OR($A109="",$T109&lt;&gt;"Obligatoire"),"",IFERROR(IF(INDEX(Salariés!$E$2:$E$151,MATCH($A109,Salariés!$H$2:$H$151,0))="","",INDEX(Salariés!$E$2:$E$151,MATCH($A109,Salariés!$H$2:$H$151,0))),""))</f>
      </c>
      <c r="V109" s="14">
        <f>IF(OR($Q109="Valide",$Q109="À renouveler"),$P109+ROW()/100000,"")</f>
      </c>
      <c r="W109" s="14">
        <f>IF(AND($A109&lt;&gt;"",$A109='Autorisation à imprimer'!$D$1,OR($Q109="Valide",$Q109="À renouveler")),ROW(),"")</f>
      </c>
    </row>
    <row r="110" spans="1:23" x14ac:dyDescent="0.25">
      <c r="A110" s="8"/>
      <c r="B110" s="8"/>
      <c r="C110" s="8"/>
      <c r="D110" s="8"/>
      <c r="E110" s="8"/>
      <c r="F110" s="8"/>
      <c r="G110" s="8"/>
      <c r="H110" s="12"/>
      <c r="I110" s="8"/>
      <c r="J110" s="12"/>
      <c r="K110" s="13">
        <f>IF(AND($H110&lt;&gt;"",AND($E110="CACES®",$F110&lt;&gt;"",$F110&lt;&gt;"Sans objet")),EDATE($H110,12*IFERROR(VLOOKUP($F110,'Référentiel'!$D$2:$G$9,4,FALSE),5))-1,IF($J110="","",$J110))</f>
      </c>
      <c r="L110" s="12"/>
      <c r="M110" s="12"/>
      <c r="N110" s="12"/>
      <c r="O110" s="13">
        <f>IF(OR($A110="",$T110&lt;&gt;"Obligatoire"),"",IFERROR(IF(INDEX(Salariés!$F$2:$F$151,MATCH($A110,Salariés!$H$2:$H$151,0))="","",INDEX(Salariés!$F$2:$F$151,MATCH($A110,Salariés!$H$2:$H$151,0))),""))</f>
      </c>
      <c r="P110" s="13">
        <f>IF(NOT(OR($A110&lt;&gt;"",$B110&lt;&gt;"")),"",IF(COUNT($O110,$K110,$N110)=0,"",MIN($O110,$K110,$N110)))</f>
      </c>
      <c r="Q110" s="14">
        <f>IF(NOT(OR($A110&lt;&gt;"",$B110&lt;&gt;"")),"",IF($S110="Jeune en dérogation (R. 4153-40)","À vérifier : régime des jeunes (R. 4153-40)",IF(LEN(IF($A110="","salarié, ",IF(COUNTIF(Salariés!$H$2:$H$151,$A110)&gt;1,"salarié en double, ",""))&amp;IF($B110="","famille, ","")&amp;IF($E110="","type de contrôle, ","")&amp;IF(AND($T110="Obligatoire",$O110="",$S110&lt;&gt;"Jeune en dérogation (R. 4153-40)"),"attestation médicale, ","")&amp;IF($H110="","contrôle des connaissances, ","")&amp;IF($K110="","échéance du contrôle, ","")&amp;IF($L110="","connaissance des lieux, ","")&amp;IF($M110="","date de délivrance, ","")&amp;IF(AND($S110="Intérimaire",$N110=""),"date limite (fin de mission), ",""))&gt;0,"Incomplète : "&amp;LEFT(IF($A110="","salarié, ",IF(COUNTIF(Salariés!$H$2:$H$151,$A110)&gt;1,"salarié en double, ",""))&amp;IF($B110="","famille, ","")&amp;IF($E110="","type de contrôle, ","")&amp;IF(AND($T110="Obligatoire",$O110="",$S110&lt;&gt;"Jeune en dérogation (R. 4153-40)"),"attestation médicale, ","")&amp;IF($H110="","contrôle des connaissances, ","")&amp;IF($K110="","échéance du contrôle, ","")&amp;IF($L110="","connaissance des lieux, ","")&amp;IF($M110="","date de délivrance, ","")&amp;IF(AND($S110="Intérimaire",$N110=""),"date limite (fin de mission), ",""),LEN(IF($A110="","salarié, ",IF(COUNTIF(Salariés!$H$2:$H$151,$A110)&gt;1,"salarié en double, ",""))&amp;IF($B110="","famille, ","")&amp;IF($E110="","type de contrôle, ","")&amp;IF(AND($T110="Obligatoire",$O110="",$S110&lt;&gt;"Jeune en dérogation (R. 4153-40)"),"attestation médicale, ","")&amp;IF($H110="","contrôle des connaissances, ","")&amp;IF($K110="","échéance du contrôle, ","")&amp;IF($L110="","connaissance des lieux, ","")&amp;IF($M110="","date de délivrance, ","")&amp;IF(AND($S110="Intérimaire",$N110=""),"date limite (fin de mission), ",""))-2),IF(LEN(IF(AND($U110&lt;&gt;"",$M110&lt;&gt;"",$U110&gt;$M110),"attestation plus récente, ","")&amp;IF(AND($H110&lt;&gt;"",$M110&lt;&gt;"",$H110&gt;$M110),"contrôle plus récent, ","")&amp;IF(AND($L110&lt;&gt;"",$M110&lt;&gt;"",$L110&gt;$M110),"connaissance des lieux plus récente, ","")&amp;IF(AND($M110&lt;&gt;"",$M110&gt;TODAY()),"délivrance datée dans le futur, ",""))&gt;0,"À redélivrer : "&amp;LEFT(IF(AND($U110&lt;&gt;"",$M110&lt;&gt;"",$U110&gt;$M110),"attestation plus récente, ","")&amp;IF(AND($H110&lt;&gt;"",$M110&lt;&gt;"",$H110&gt;$M110),"contrôle plus récent, ","")&amp;IF(AND($L110&lt;&gt;"",$M110&lt;&gt;"",$L110&gt;$M110),"connaissance des lieux plus récente, ","")&amp;IF(AND($M110&lt;&gt;"",$M110&gt;TODAY()),"délivrance datée dans le futur, ",""),LEN(IF(AND($U110&lt;&gt;"",$M110&lt;&gt;"",$U110&gt;$M110),"attestation plus récente, ","")&amp;IF(AND($H110&lt;&gt;"",$M110&lt;&gt;"",$H110&gt;$M110),"contrôle plus récent, ","")&amp;IF(AND($L110&lt;&gt;"",$M110&lt;&gt;"",$L110&gt;$M110),"connaissance des lieux plus récente, ","")&amp;IF(AND($M110&lt;&gt;"",$M110&gt;TODAY()),"délivrance datée dans le futur, ",""))-2),IF($P110&lt;TODAY(),"Expirée",IF($P110-TODAY()&lt;=60,"À renouveler","Valide"))))))</f>
      </c>
      <c r="R110" s="8"/>
      <c r="S110" s="14">
        <f>IF($A110="","",IFERROR(INDEX(Salariés!$D$2:$D$151,MATCH($A110,Salariés!$H$2:$H$151,0))&amp;"",""))</f>
      </c>
      <c r="T110" s="14">
        <f>IF($B110="","",IFERROR(VLOOKUP($B110,'Référentiel'!$A$2:$B$10,2,FALSE),""))</f>
      </c>
      <c r="U110" s="14">
        <f>IF(OR($A110="",$T110&lt;&gt;"Obligatoire"),"",IFERROR(IF(INDEX(Salariés!$E$2:$E$151,MATCH($A110,Salariés!$H$2:$H$151,0))="","",INDEX(Salariés!$E$2:$E$151,MATCH($A110,Salariés!$H$2:$H$151,0))),""))</f>
      </c>
      <c r="V110" s="14">
        <f>IF(OR($Q110="Valide",$Q110="À renouveler"),$P110+ROW()/100000,"")</f>
      </c>
      <c r="W110" s="14">
        <f>IF(AND($A110&lt;&gt;"",$A110='Autorisation à imprimer'!$D$1,OR($Q110="Valide",$Q110="À renouveler")),ROW(),"")</f>
      </c>
    </row>
    <row r="111" spans="1:23" x14ac:dyDescent="0.25">
      <c r="A111" s="8"/>
      <c r="B111" s="8"/>
      <c r="C111" s="8"/>
      <c r="D111" s="8"/>
      <c r="E111" s="8"/>
      <c r="F111" s="8"/>
      <c r="G111" s="8"/>
      <c r="H111" s="12"/>
      <c r="I111" s="8"/>
      <c r="J111" s="12"/>
      <c r="K111" s="13">
        <f>IF(AND($H111&lt;&gt;"",AND($E111="CACES®",$F111&lt;&gt;"",$F111&lt;&gt;"Sans objet")),EDATE($H111,12*IFERROR(VLOOKUP($F111,'Référentiel'!$D$2:$G$9,4,FALSE),5))-1,IF($J111="","",$J111))</f>
      </c>
      <c r="L111" s="12"/>
      <c r="M111" s="12"/>
      <c r="N111" s="12"/>
      <c r="O111" s="13">
        <f>IF(OR($A111="",$T111&lt;&gt;"Obligatoire"),"",IFERROR(IF(INDEX(Salariés!$F$2:$F$151,MATCH($A111,Salariés!$H$2:$H$151,0))="","",INDEX(Salariés!$F$2:$F$151,MATCH($A111,Salariés!$H$2:$H$151,0))),""))</f>
      </c>
      <c r="P111" s="13">
        <f>IF(NOT(OR($A111&lt;&gt;"",$B111&lt;&gt;"")),"",IF(COUNT($O111,$K111,$N111)=0,"",MIN($O111,$K111,$N111)))</f>
      </c>
      <c r="Q111" s="14">
        <f>IF(NOT(OR($A111&lt;&gt;"",$B111&lt;&gt;"")),"",IF($S111="Jeune en dérogation (R. 4153-40)","À vérifier : régime des jeunes (R. 4153-40)",IF(LEN(IF($A111="","salarié, ",IF(COUNTIF(Salariés!$H$2:$H$151,$A111)&gt;1,"salarié en double, ",""))&amp;IF($B111="","famille, ","")&amp;IF($E111="","type de contrôle, ","")&amp;IF(AND($T111="Obligatoire",$O111="",$S111&lt;&gt;"Jeune en dérogation (R. 4153-40)"),"attestation médicale, ","")&amp;IF($H111="","contrôle des connaissances, ","")&amp;IF($K111="","échéance du contrôle, ","")&amp;IF($L111="","connaissance des lieux, ","")&amp;IF($M111="","date de délivrance, ","")&amp;IF(AND($S111="Intérimaire",$N111=""),"date limite (fin de mission), ",""))&gt;0,"Incomplète : "&amp;LEFT(IF($A111="","salarié, ",IF(COUNTIF(Salariés!$H$2:$H$151,$A111)&gt;1,"salarié en double, ",""))&amp;IF($B111="","famille, ","")&amp;IF($E111="","type de contrôle, ","")&amp;IF(AND($T111="Obligatoire",$O111="",$S111&lt;&gt;"Jeune en dérogation (R. 4153-40)"),"attestation médicale, ","")&amp;IF($H111="","contrôle des connaissances, ","")&amp;IF($K111="","échéance du contrôle, ","")&amp;IF($L111="","connaissance des lieux, ","")&amp;IF($M111="","date de délivrance, ","")&amp;IF(AND($S111="Intérimaire",$N111=""),"date limite (fin de mission), ",""),LEN(IF($A111="","salarié, ",IF(COUNTIF(Salariés!$H$2:$H$151,$A111)&gt;1,"salarié en double, ",""))&amp;IF($B111="","famille, ","")&amp;IF($E111="","type de contrôle, ","")&amp;IF(AND($T111="Obligatoire",$O111="",$S111&lt;&gt;"Jeune en dérogation (R. 4153-40)"),"attestation médicale, ","")&amp;IF($H111="","contrôle des connaissances, ","")&amp;IF($K111="","échéance du contrôle, ","")&amp;IF($L111="","connaissance des lieux, ","")&amp;IF($M111="","date de délivrance, ","")&amp;IF(AND($S111="Intérimaire",$N111=""),"date limite (fin de mission), ",""))-2),IF(LEN(IF(AND($U111&lt;&gt;"",$M111&lt;&gt;"",$U111&gt;$M111),"attestation plus récente, ","")&amp;IF(AND($H111&lt;&gt;"",$M111&lt;&gt;"",$H111&gt;$M111),"contrôle plus récent, ","")&amp;IF(AND($L111&lt;&gt;"",$M111&lt;&gt;"",$L111&gt;$M111),"connaissance des lieux plus récente, ","")&amp;IF(AND($M111&lt;&gt;"",$M111&gt;TODAY()),"délivrance datée dans le futur, ",""))&gt;0,"À redélivrer : "&amp;LEFT(IF(AND($U111&lt;&gt;"",$M111&lt;&gt;"",$U111&gt;$M111),"attestation plus récente, ","")&amp;IF(AND($H111&lt;&gt;"",$M111&lt;&gt;"",$H111&gt;$M111),"contrôle plus récent, ","")&amp;IF(AND($L111&lt;&gt;"",$M111&lt;&gt;"",$L111&gt;$M111),"connaissance des lieux plus récente, ","")&amp;IF(AND($M111&lt;&gt;"",$M111&gt;TODAY()),"délivrance datée dans le futur, ",""),LEN(IF(AND($U111&lt;&gt;"",$M111&lt;&gt;"",$U111&gt;$M111),"attestation plus récente, ","")&amp;IF(AND($H111&lt;&gt;"",$M111&lt;&gt;"",$H111&gt;$M111),"contrôle plus récent, ","")&amp;IF(AND($L111&lt;&gt;"",$M111&lt;&gt;"",$L111&gt;$M111),"connaissance des lieux plus récente, ","")&amp;IF(AND($M111&lt;&gt;"",$M111&gt;TODAY()),"délivrance datée dans le futur, ",""))-2),IF($P111&lt;TODAY(),"Expirée",IF($P111-TODAY()&lt;=60,"À renouveler","Valide"))))))</f>
      </c>
      <c r="R111" s="8"/>
      <c r="S111" s="14">
        <f>IF($A111="","",IFERROR(INDEX(Salariés!$D$2:$D$151,MATCH($A111,Salariés!$H$2:$H$151,0))&amp;"",""))</f>
      </c>
      <c r="T111" s="14">
        <f>IF($B111="","",IFERROR(VLOOKUP($B111,'Référentiel'!$A$2:$B$10,2,FALSE),""))</f>
      </c>
      <c r="U111" s="14">
        <f>IF(OR($A111="",$T111&lt;&gt;"Obligatoire"),"",IFERROR(IF(INDEX(Salariés!$E$2:$E$151,MATCH($A111,Salariés!$H$2:$H$151,0))="","",INDEX(Salariés!$E$2:$E$151,MATCH($A111,Salariés!$H$2:$H$151,0))),""))</f>
      </c>
      <c r="V111" s="14">
        <f>IF(OR($Q111="Valide",$Q111="À renouveler"),$P111+ROW()/100000,"")</f>
      </c>
      <c r="W111" s="14">
        <f>IF(AND($A111&lt;&gt;"",$A111='Autorisation à imprimer'!$D$1,OR($Q111="Valide",$Q111="À renouveler")),ROW(),"")</f>
      </c>
    </row>
    <row r="112" spans="1:23" x14ac:dyDescent="0.25">
      <c r="A112" s="8"/>
      <c r="B112" s="8"/>
      <c r="C112" s="8"/>
      <c r="D112" s="8"/>
      <c r="E112" s="8"/>
      <c r="F112" s="8"/>
      <c r="G112" s="8"/>
      <c r="H112" s="12"/>
      <c r="I112" s="8"/>
      <c r="J112" s="12"/>
      <c r="K112" s="13">
        <f>IF(AND($H112&lt;&gt;"",AND($E112="CACES®",$F112&lt;&gt;"",$F112&lt;&gt;"Sans objet")),EDATE($H112,12*IFERROR(VLOOKUP($F112,'Référentiel'!$D$2:$G$9,4,FALSE),5))-1,IF($J112="","",$J112))</f>
      </c>
      <c r="L112" s="12"/>
      <c r="M112" s="12"/>
      <c r="N112" s="12"/>
      <c r="O112" s="13">
        <f>IF(OR($A112="",$T112&lt;&gt;"Obligatoire"),"",IFERROR(IF(INDEX(Salariés!$F$2:$F$151,MATCH($A112,Salariés!$H$2:$H$151,0))="","",INDEX(Salariés!$F$2:$F$151,MATCH($A112,Salariés!$H$2:$H$151,0))),""))</f>
      </c>
      <c r="P112" s="13">
        <f>IF(NOT(OR($A112&lt;&gt;"",$B112&lt;&gt;"")),"",IF(COUNT($O112,$K112,$N112)=0,"",MIN($O112,$K112,$N112)))</f>
      </c>
      <c r="Q112" s="14">
        <f>IF(NOT(OR($A112&lt;&gt;"",$B112&lt;&gt;"")),"",IF($S112="Jeune en dérogation (R. 4153-40)","À vérifier : régime des jeunes (R. 4153-40)",IF(LEN(IF($A112="","salarié, ",IF(COUNTIF(Salariés!$H$2:$H$151,$A112)&gt;1,"salarié en double, ",""))&amp;IF($B112="","famille, ","")&amp;IF($E112="","type de contrôle, ","")&amp;IF(AND($T112="Obligatoire",$O112="",$S112&lt;&gt;"Jeune en dérogation (R. 4153-40)"),"attestation médicale, ","")&amp;IF($H112="","contrôle des connaissances, ","")&amp;IF($K112="","échéance du contrôle, ","")&amp;IF($L112="","connaissance des lieux, ","")&amp;IF($M112="","date de délivrance, ","")&amp;IF(AND($S112="Intérimaire",$N112=""),"date limite (fin de mission), ",""))&gt;0,"Incomplète : "&amp;LEFT(IF($A112="","salarié, ",IF(COUNTIF(Salariés!$H$2:$H$151,$A112)&gt;1,"salarié en double, ",""))&amp;IF($B112="","famille, ","")&amp;IF($E112="","type de contrôle, ","")&amp;IF(AND($T112="Obligatoire",$O112="",$S112&lt;&gt;"Jeune en dérogation (R. 4153-40)"),"attestation médicale, ","")&amp;IF($H112="","contrôle des connaissances, ","")&amp;IF($K112="","échéance du contrôle, ","")&amp;IF($L112="","connaissance des lieux, ","")&amp;IF($M112="","date de délivrance, ","")&amp;IF(AND($S112="Intérimaire",$N112=""),"date limite (fin de mission), ",""),LEN(IF($A112="","salarié, ",IF(COUNTIF(Salariés!$H$2:$H$151,$A112)&gt;1,"salarié en double, ",""))&amp;IF($B112="","famille, ","")&amp;IF($E112="","type de contrôle, ","")&amp;IF(AND($T112="Obligatoire",$O112="",$S112&lt;&gt;"Jeune en dérogation (R. 4153-40)"),"attestation médicale, ","")&amp;IF($H112="","contrôle des connaissances, ","")&amp;IF($K112="","échéance du contrôle, ","")&amp;IF($L112="","connaissance des lieux, ","")&amp;IF($M112="","date de délivrance, ","")&amp;IF(AND($S112="Intérimaire",$N112=""),"date limite (fin de mission), ",""))-2),IF(LEN(IF(AND($U112&lt;&gt;"",$M112&lt;&gt;"",$U112&gt;$M112),"attestation plus récente, ","")&amp;IF(AND($H112&lt;&gt;"",$M112&lt;&gt;"",$H112&gt;$M112),"contrôle plus récent, ","")&amp;IF(AND($L112&lt;&gt;"",$M112&lt;&gt;"",$L112&gt;$M112),"connaissance des lieux plus récente, ","")&amp;IF(AND($M112&lt;&gt;"",$M112&gt;TODAY()),"délivrance datée dans le futur, ",""))&gt;0,"À redélivrer : "&amp;LEFT(IF(AND($U112&lt;&gt;"",$M112&lt;&gt;"",$U112&gt;$M112),"attestation plus récente, ","")&amp;IF(AND($H112&lt;&gt;"",$M112&lt;&gt;"",$H112&gt;$M112),"contrôle plus récent, ","")&amp;IF(AND($L112&lt;&gt;"",$M112&lt;&gt;"",$L112&gt;$M112),"connaissance des lieux plus récente, ","")&amp;IF(AND($M112&lt;&gt;"",$M112&gt;TODAY()),"délivrance datée dans le futur, ",""),LEN(IF(AND($U112&lt;&gt;"",$M112&lt;&gt;"",$U112&gt;$M112),"attestation plus récente, ","")&amp;IF(AND($H112&lt;&gt;"",$M112&lt;&gt;"",$H112&gt;$M112),"contrôle plus récent, ","")&amp;IF(AND($L112&lt;&gt;"",$M112&lt;&gt;"",$L112&gt;$M112),"connaissance des lieux plus récente, ","")&amp;IF(AND($M112&lt;&gt;"",$M112&gt;TODAY()),"délivrance datée dans le futur, ",""))-2),IF($P112&lt;TODAY(),"Expirée",IF($P112-TODAY()&lt;=60,"À renouveler","Valide"))))))</f>
      </c>
      <c r="R112" s="8"/>
      <c r="S112" s="14">
        <f>IF($A112="","",IFERROR(INDEX(Salariés!$D$2:$D$151,MATCH($A112,Salariés!$H$2:$H$151,0))&amp;"",""))</f>
      </c>
      <c r="T112" s="14">
        <f>IF($B112="","",IFERROR(VLOOKUP($B112,'Référentiel'!$A$2:$B$10,2,FALSE),""))</f>
      </c>
      <c r="U112" s="14">
        <f>IF(OR($A112="",$T112&lt;&gt;"Obligatoire"),"",IFERROR(IF(INDEX(Salariés!$E$2:$E$151,MATCH($A112,Salariés!$H$2:$H$151,0))="","",INDEX(Salariés!$E$2:$E$151,MATCH($A112,Salariés!$H$2:$H$151,0))),""))</f>
      </c>
      <c r="V112" s="14">
        <f>IF(OR($Q112="Valide",$Q112="À renouveler"),$P112+ROW()/100000,"")</f>
      </c>
      <c r="W112" s="14">
        <f>IF(AND($A112&lt;&gt;"",$A112='Autorisation à imprimer'!$D$1,OR($Q112="Valide",$Q112="À renouveler")),ROW(),"")</f>
      </c>
    </row>
    <row r="113" spans="1:23" x14ac:dyDescent="0.25">
      <c r="A113" s="8"/>
      <c r="B113" s="8"/>
      <c r="C113" s="8"/>
      <c r="D113" s="8"/>
      <c r="E113" s="8"/>
      <c r="F113" s="8"/>
      <c r="G113" s="8"/>
      <c r="H113" s="12"/>
      <c r="I113" s="8"/>
      <c r="J113" s="12"/>
      <c r="K113" s="13">
        <f>IF(AND($H113&lt;&gt;"",AND($E113="CACES®",$F113&lt;&gt;"",$F113&lt;&gt;"Sans objet")),EDATE($H113,12*IFERROR(VLOOKUP($F113,'Référentiel'!$D$2:$G$9,4,FALSE),5))-1,IF($J113="","",$J113))</f>
      </c>
      <c r="L113" s="12"/>
      <c r="M113" s="12"/>
      <c r="N113" s="12"/>
      <c r="O113" s="13">
        <f>IF(OR($A113="",$T113&lt;&gt;"Obligatoire"),"",IFERROR(IF(INDEX(Salariés!$F$2:$F$151,MATCH($A113,Salariés!$H$2:$H$151,0))="","",INDEX(Salariés!$F$2:$F$151,MATCH($A113,Salariés!$H$2:$H$151,0))),""))</f>
      </c>
      <c r="P113" s="13">
        <f>IF(NOT(OR($A113&lt;&gt;"",$B113&lt;&gt;"")),"",IF(COUNT($O113,$K113,$N113)=0,"",MIN($O113,$K113,$N113)))</f>
      </c>
      <c r="Q113" s="14">
        <f>IF(NOT(OR($A113&lt;&gt;"",$B113&lt;&gt;"")),"",IF($S113="Jeune en dérogation (R. 4153-40)","À vérifier : régime des jeunes (R. 4153-40)",IF(LEN(IF($A113="","salarié, ",IF(COUNTIF(Salariés!$H$2:$H$151,$A113)&gt;1,"salarié en double, ",""))&amp;IF($B113="","famille, ","")&amp;IF($E113="","type de contrôle, ","")&amp;IF(AND($T113="Obligatoire",$O113="",$S113&lt;&gt;"Jeune en dérogation (R. 4153-40)"),"attestation médicale, ","")&amp;IF($H113="","contrôle des connaissances, ","")&amp;IF($K113="","échéance du contrôle, ","")&amp;IF($L113="","connaissance des lieux, ","")&amp;IF($M113="","date de délivrance, ","")&amp;IF(AND($S113="Intérimaire",$N113=""),"date limite (fin de mission), ",""))&gt;0,"Incomplète : "&amp;LEFT(IF($A113="","salarié, ",IF(COUNTIF(Salariés!$H$2:$H$151,$A113)&gt;1,"salarié en double, ",""))&amp;IF($B113="","famille, ","")&amp;IF($E113="","type de contrôle, ","")&amp;IF(AND($T113="Obligatoire",$O113="",$S113&lt;&gt;"Jeune en dérogation (R. 4153-40)"),"attestation médicale, ","")&amp;IF($H113="","contrôle des connaissances, ","")&amp;IF($K113="","échéance du contrôle, ","")&amp;IF($L113="","connaissance des lieux, ","")&amp;IF($M113="","date de délivrance, ","")&amp;IF(AND($S113="Intérimaire",$N113=""),"date limite (fin de mission), ",""),LEN(IF($A113="","salarié, ",IF(COUNTIF(Salariés!$H$2:$H$151,$A113)&gt;1,"salarié en double, ",""))&amp;IF($B113="","famille, ","")&amp;IF($E113="","type de contrôle, ","")&amp;IF(AND($T113="Obligatoire",$O113="",$S113&lt;&gt;"Jeune en dérogation (R. 4153-40)"),"attestation médicale, ","")&amp;IF($H113="","contrôle des connaissances, ","")&amp;IF($K113="","échéance du contrôle, ","")&amp;IF($L113="","connaissance des lieux, ","")&amp;IF($M113="","date de délivrance, ","")&amp;IF(AND($S113="Intérimaire",$N113=""),"date limite (fin de mission), ",""))-2),IF(LEN(IF(AND($U113&lt;&gt;"",$M113&lt;&gt;"",$U113&gt;$M113),"attestation plus récente, ","")&amp;IF(AND($H113&lt;&gt;"",$M113&lt;&gt;"",$H113&gt;$M113),"contrôle plus récent, ","")&amp;IF(AND($L113&lt;&gt;"",$M113&lt;&gt;"",$L113&gt;$M113),"connaissance des lieux plus récente, ","")&amp;IF(AND($M113&lt;&gt;"",$M113&gt;TODAY()),"délivrance datée dans le futur, ",""))&gt;0,"À redélivrer : "&amp;LEFT(IF(AND($U113&lt;&gt;"",$M113&lt;&gt;"",$U113&gt;$M113),"attestation plus récente, ","")&amp;IF(AND($H113&lt;&gt;"",$M113&lt;&gt;"",$H113&gt;$M113),"contrôle plus récent, ","")&amp;IF(AND($L113&lt;&gt;"",$M113&lt;&gt;"",$L113&gt;$M113),"connaissance des lieux plus récente, ","")&amp;IF(AND($M113&lt;&gt;"",$M113&gt;TODAY()),"délivrance datée dans le futur, ",""),LEN(IF(AND($U113&lt;&gt;"",$M113&lt;&gt;"",$U113&gt;$M113),"attestation plus récente, ","")&amp;IF(AND($H113&lt;&gt;"",$M113&lt;&gt;"",$H113&gt;$M113),"contrôle plus récent, ","")&amp;IF(AND($L113&lt;&gt;"",$M113&lt;&gt;"",$L113&gt;$M113),"connaissance des lieux plus récente, ","")&amp;IF(AND($M113&lt;&gt;"",$M113&gt;TODAY()),"délivrance datée dans le futur, ",""))-2),IF($P113&lt;TODAY(),"Expirée",IF($P113-TODAY()&lt;=60,"À renouveler","Valide"))))))</f>
      </c>
      <c r="R113" s="8"/>
      <c r="S113" s="14">
        <f>IF($A113="","",IFERROR(INDEX(Salariés!$D$2:$D$151,MATCH($A113,Salariés!$H$2:$H$151,0))&amp;"",""))</f>
      </c>
      <c r="T113" s="14">
        <f>IF($B113="","",IFERROR(VLOOKUP($B113,'Référentiel'!$A$2:$B$10,2,FALSE),""))</f>
      </c>
      <c r="U113" s="14">
        <f>IF(OR($A113="",$T113&lt;&gt;"Obligatoire"),"",IFERROR(IF(INDEX(Salariés!$E$2:$E$151,MATCH($A113,Salariés!$H$2:$H$151,0))="","",INDEX(Salariés!$E$2:$E$151,MATCH($A113,Salariés!$H$2:$H$151,0))),""))</f>
      </c>
      <c r="V113" s="14">
        <f>IF(OR($Q113="Valide",$Q113="À renouveler"),$P113+ROW()/100000,"")</f>
      </c>
      <c r="W113" s="14">
        <f>IF(AND($A113&lt;&gt;"",$A113='Autorisation à imprimer'!$D$1,OR($Q113="Valide",$Q113="À renouveler")),ROW(),"")</f>
      </c>
    </row>
    <row r="114" spans="1:23" x14ac:dyDescent="0.25">
      <c r="A114" s="8"/>
      <c r="B114" s="8"/>
      <c r="C114" s="8"/>
      <c r="D114" s="8"/>
      <c r="E114" s="8"/>
      <c r="F114" s="8"/>
      <c r="G114" s="8"/>
      <c r="H114" s="12"/>
      <c r="I114" s="8"/>
      <c r="J114" s="12"/>
      <c r="K114" s="13">
        <f>IF(AND($H114&lt;&gt;"",AND($E114="CACES®",$F114&lt;&gt;"",$F114&lt;&gt;"Sans objet")),EDATE($H114,12*IFERROR(VLOOKUP($F114,'Référentiel'!$D$2:$G$9,4,FALSE),5))-1,IF($J114="","",$J114))</f>
      </c>
      <c r="L114" s="12"/>
      <c r="M114" s="12"/>
      <c r="N114" s="12"/>
      <c r="O114" s="13">
        <f>IF(OR($A114="",$T114&lt;&gt;"Obligatoire"),"",IFERROR(IF(INDEX(Salariés!$F$2:$F$151,MATCH($A114,Salariés!$H$2:$H$151,0))="","",INDEX(Salariés!$F$2:$F$151,MATCH($A114,Salariés!$H$2:$H$151,0))),""))</f>
      </c>
      <c r="P114" s="13">
        <f>IF(NOT(OR($A114&lt;&gt;"",$B114&lt;&gt;"")),"",IF(COUNT($O114,$K114,$N114)=0,"",MIN($O114,$K114,$N114)))</f>
      </c>
      <c r="Q114" s="14">
        <f>IF(NOT(OR($A114&lt;&gt;"",$B114&lt;&gt;"")),"",IF($S114="Jeune en dérogation (R. 4153-40)","À vérifier : régime des jeunes (R. 4153-40)",IF(LEN(IF($A114="","salarié, ",IF(COUNTIF(Salariés!$H$2:$H$151,$A114)&gt;1,"salarié en double, ",""))&amp;IF($B114="","famille, ","")&amp;IF($E114="","type de contrôle, ","")&amp;IF(AND($T114="Obligatoire",$O114="",$S114&lt;&gt;"Jeune en dérogation (R. 4153-40)"),"attestation médicale, ","")&amp;IF($H114="","contrôle des connaissances, ","")&amp;IF($K114="","échéance du contrôle, ","")&amp;IF($L114="","connaissance des lieux, ","")&amp;IF($M114="","date de délivrance, ","")&amp;IF(AND($S114="Intérimaire",$N114=""),"date limite (fin de mission), ",""))&gt;0,"Incomplète : "&amp;LEFT(IF($A114="","salarié, ",IF(COUNTIF(Salariés!$H$2:$H$151,$A114)&gt;1,"salarié en double, ",""))&amp;IF($B114="","famille, ","")&amp;IF($E114="","type de contrôle, ","")&amp;IF(AND($T114="Obligatoire",$O114="",$S114&lt;&gt;"Jeune en dérogation (R. 4153-40)"),"attestation médicale, ","")&amp;IF($H114="","contrôle des connaissances, ","")&amp;IF($K114="","échéance du contrôle, ","")&amp;IF($L114="","connaissance des lieux, ","")&amp;IF($M114="","date de délivrance, ","")&amp;IF(AND($S114="Intérimaire",$N114=""),"date limite (fin de mission), ",""),LEN(IF($A114="","salarié, ",IF(COUNTIF(Salariés!$H$2:$H$151,$A114)&gt;1,"salarié en double, ",""))&amp;IF($B114="","famille, ","")&amp;IF($E114="","type de contrôle, ","")&amp;IF(AND($T114="Obligatoire",$O114="",$S114&lt;&gt;"Jeune en dérogation (R. 4153-40)"),"attestation médicale, ","")&amp;IF($H114="","contrôle des connaissances, ","")&amp;IF($K114="","échéance du contrôle, ","")&amp;IF($L114="","connaissance des lieux, ","")&amp;IF($M114="","date de délivrance, ","")&amp;IF(AND($S114="Intérimaire",$N114=""),"date limite (fin de mission), ",""))-2),IF(LEN(IF(AND($U114&lt;&gt;"",$M114&lt;&gt;"",$U114&gt;$M114),"attestation plus récente, ","")&amp;IF(AND($H114&lt;&gt;"",$M114&lt;&gt;"",$H114&gt;$M114),"contrôle plus récent, ","")&amp;IF(AND($L114&lt;&gt;"",$M114&lt;&gt;"",$L114&gt;$M114),"connaissance des lieux plus récente, ","")&amp;IF(AND($M114&lt;&gt;"",$M114&gt;TODAY()),"délivrance datée dans le futur, ",""))&gt;0,"À redélivrer : "&amp;LEFT(IF(AND($U114&lt;&gt;"",$M114&lt;&gt;"",$U114&gt;$M114),"attestation plus récente, ","")&amp;IF(AND($H114&lt;&gt;"",$M114&lt;&gt;"",$H114&gt;$M114),"contrôle plus récent, ","")&amp;IF(AND($L114&lt;&gt;"",$M114&lt;&gt;"",$L114&gt;$M114),"connaissance des lieux plus récente, ","")&amp;IF(AND($M114&lt;&gt;"",$M114&gt;TODAY()),"délivrance datée dans le futur, ",""),LEN(IF(AND($U114&lt;&gt;"",$M114&lt;&gt;"",$U114&gt;$M114),"attestation plus récente, ","")&amp;IF(AND($H114&lt;&gt;"",$M114&lt;&gt;"",$H114&gt;$M114),"contrôle plus récent, ","")&amp;IF(AND($L114&lt;&gt;"",$M114&lt;&gt;"",$L114&gt;$M114),"connaissance des lieux plus récente, ","")&amp;IF(AND($M114&lt;&gt;"",$M114&gt;TODAY()),"délivrance datée dans le futur, ",""))-2),IF($P114&lt;TODAY(),"Expirée",IF($P114-TODAY()&lt;=60,"À renouveler","Valide"))))))</f>
      </c>
      <c r="R114" s="8"/>
      <c r="S114" s="14">
        <f>IF($A114="","",IFERROR(INDEX(Salariés!$D$2:$D$151,MATCH($A114,Salariés!$H$2:$H$151,0))&amp;"",""))</f>
      </c>
      <c r="T114" s="14">
        <f>IF($B114="","",IFERROR(VLOOKUP($B114,'Référentiel'!$A$2:$B$10,2,FALSE),""))</f>
      </c>
      <c r="U114" s="14">
        <f>IF(OR($A114="",$T114&lt;&gt;"Obligatoire"),"",IFERROR(IF(INDEX(Salariés!$E$2:$E$151,MATCH($A114,Salariés!$H$2:$H$151,0))="","",INDEX(Salariés!$E$2:$E$151,MATCH($A114,Salariés!$H$2:$H$151,0))),""))</f>
      </c>
      <c r="V114" s="14">
        <f>IF(OR($Q114="Valide",$Q114="À renouveler"),$P114+ROW()/100000,"")</f>
      </c>
      <c r="W114" s="14">
        <f>IF(AND($A114&lt;&gt;"",$A114='Autorisation à imprimer'!$D$1,OR($Q114="Valide",$Q114="À renouveler")),ROW(),"")</f>
      </c>
    </row>
    <row r="115" spans="1:23" x14ac:dyDescent="0.25">
      <c r="A115" s="8"/>
      <c r="B115" s="8"/>
      <c r="C115" s="8"/>
      <c r="D115" s="8"/>
      <c r="E115" s="8"/>
      <c r="F115" s="8"/>
      <c r="G115" s="8"/>
      <c r="H115" s="12"/>
      <c r="I115" s="8"/>
      <c r="J115" s="12"/>
      <c r="K115" s="13">
        <f>IF(AND($H115&lt;&gt;"",AND($E115="CACES®",$F115&lt;&gt;"",$F115&lt;&gt;"Sans objet")),EDATE($H115,12*IFERROR(VLOOKUP($F115,'Référentiel'!$D$2:$G$9,4,FALSE),5))-1,IF($J115="","",$J115))</f>
      </c>
      <c r="L115" s="12"/>
      <c r="M115" s="12"/>
      <c r="N115" s="12"/>
      <c r="O115" s="13">
        <f>IF(OR($A115="",$T115&lt;&gt;"Obligatoire"),"",IFERROR(IF(INDEX(Salariés!$F$2:$F$151,MATCH($A115,Salariés!$H$2:$H$151,0))="","",INDEX(Salariés!$F$2:$F$151,MATCH($A115,Salariés!$H$2:$H$151,0))),""))</f>
      </c>
      <c r="P115" s="13">
        <f>IF(NOT(OR($A115&lt;&gt;"",$B115&lt;&gt;"")),"",IF(COUNT($O115,$K115,$N115)=0,"",MIN($O115,$K115,$N115)))</f>
      </c>
      <c r="Q115" s="14">
        <f>IF(NOT(OR($A115&lt;&gt;"",$B115&lt;&gt;"")),"",IF($S115="Jeune en dérogation (R. 4153-40)","À vérifier : régime des jeunes (R. 4153-40)",IF(LEN(IF($A115="","salarié, ",IF(COUNTIF(Salariés!$H$2:$H$151,$A115)&gt;1,"salarié en double, ",""))&amp;IF($B115="","famille, ","")&amp;IF($E115="","type de contrôle, ","")&amp;IF(AND($T115="Obligatoire",$O115="",$S115&lt;&gt;"Jeune en dérogation (R. 4153-40)"),"attestation médicale, ","")&amp;IF($H115="","contrôle des connaissances, ","")&amp;IF($K115="","échéance du contrôle, ","")&amp;IF($L115="","connaissance des lieux, ","")&amp;IF($M115="","date de délivrance, ","")&amp;IF(AND($S115="Intérimaire",$N115=""),"date limite (fin de mission), ",""))&gt;0,"Incomplète : "&amp;LEFT(IF($A115="","salarié, ",IF(COUNTIF(Salariés!$H$2:$H$151,$A115)&gt;1,"salarié en double, ",""))&amp;IF($B115="","famille, ","")&amp;IF($E115="","type de contrôle, ","")&amp;IF(AND($T115="Obligatoire",$O115="",$S115&lt;&gt;"Jeune en dérogation (R. 4153-40)"),"attestation médicale, ","")&amp;IF($H115="","contrôle des connaissances, ","")&amp;IF($K115="","échéance du contrôle, ","")&amp;IF($L115="","connaissance des lieux, ","")&amp;IF($M115="","date de délivrance, ","")&amp;IF(AND($S115="Intérimaire",$N115=""),"date limite (fin de mission), ",""),LEN(IF($A115="","salarié, ",IF(COUNTIF(Salariés!$H$2:$H$151,$A115)&gt;1,"salarié en double, ",""))&amp;IF($B115="","famille, ","")&amp;IF($E115="","type de contrôle, ","")&amp;IF(AND($T115="Obligatoire",$O115="",$S115&lt;&gt;"Jeune en dérogation (R. 4153-40)"),"attestation médicale, ","")&amp;IF($H115="","contrôle des connaissances, ","")&amp;IF($K115="","échéance du contrôle, ","")&amp;IF($L115="","connaissance des lieux, ","")&amp;IF($M115="","date de délivrance, ","")&amp;IF(AND($S115="Intérimaire",$N115=""),"date limite (fin de mission), ",""))-2),IF(LEN(IF(AND($U115&lt;&gt;"",$M115&lt;&gt;"",$U115&gt;$M115),"attestation plus récente, ","")&amp;IF(AND($H115&lt;&gt;"",$M115&lt;&gt;"",$H115&gt;$M115),"contrôle plus récent, ","")&amp;IF(AND($L115&lt;&gt;"",$M115&lt;&gt;"",$L115&gt;$M115),"connaissance des lieux plus récente, ","")&amp;IF(AND($M115&lt;&gt;"",$M115&gt;TODAY()),"délivrance datée dans le futur, ",""))&gt;0,"À redélivrer : "&amp;LEFT(IF(AND($U115&lt;&gt;"",$M115&lt;&gt;"",$U115&gt;$M115),"attestation plus récente, ","")&amp;IF(AND($H115&lt;&gt;"",$M115&lt;&gt;"",$H115&gt;$M115),"contrôle plus récent, ","")&amp;IF(AND($L115&lt;&gt;"",$M115&lt;&gt;"",$L115&gt;$M115),"connaissance des lieux plus récente, ","")&amp;IF(AND($M115&lt;&gt;"",$M115&gt;TODAY()),"délivrance datée dans le futur, ",""),LEN(IF(AND($U115&lt;&gt;"",$M115&lt;&gt;"",$U115&gt;$M115),"attestation plus récente, ","")&amp;IF(AND($H115&lt;&gt;"",$M115&lt;&gt;"",$H115&gt;$M115),"contrôle plus récent, ","")&amp;IF(AND($L115&lt;&gt;"",$M115&lt;&gt;"",$L115&gt;$M115),"connaissance des lieux plus récente, ","")&amp;IF(AND($M115&lt;&gt;"",$M115&gt;TODAY()),"délivrance datée dans le futur, ",""))-2),IF($P115&lt;TODAY(),"Expirée",IF($P115-TODAY()&lt;=60,"À renouveler","Valide"))))))</f>
      </c>
      <c r="R115" s="8"/>
      <c r="S115" s="14">
        <f>IF($A115="","",IFERROR(INDEX(Salariés!$D$2:$D$151,MATCH($A115,Salariés!$H$2:$H$151,0))&amp;"",""))</f>
      </c>
      <c r="T115" s="14">
        <f>IF($B115="","",IFERROR(VLOOKUP($B115,'Référentiel'!$A$2:$B$10,2,FALSE),""))</f>
      </c>
      <c r="U115" s="14">
        <f>IF(OR($A115="",$T115&lt;&gt;"Obligatoire"),"",IFERROR(IF(INDEX(Salariés!$E$2:$E$151,MATCH($A115,Salariés!$H$2:$H$151,0))="","",INDEX(Salariés!$E$2:$E$151,MATCH($A115,Salariés!$H$2:$H$151,0))),""))</f>
      </c>
      <c r="V115" s="14">
        <f>IF(OR($Q115="Valide",$Q115="À renouveler"),$P115+ROW()/100000,"")</f>
      </c>
      <c r="W115" s="14">
        <f>IF(AND($A115&lt;&gt;"",$A115='Autorisation à imprimer'!$D$1,OR($Q115="Valide",$Q115="À renouveler")),ROW(),"")</f>
      </c>
    </row>
    <row r="116" spans="1:23" x14ac:dyDescent="0.25">
      <c r="A116" s="8"/>
      <c r="B116" s="8"/>
      <c r="C116" s="8"/>
      <c r="D116" s="8"/>
      <c r="E116" s="8"/>
      <c r="F116" s="8"/>
      <c r="G116" s="8"/>
      <c r="H116" s="12"/>
      <c r="I116" s="8"/>
      <c r="J116" s="12"/>
      <c r="K116" s="13">
        <f>IF(AND($H116&lt;&gt;"",AND($E116="CACES®",$F116&lt;&gt;"",$F116&lt;&gt;"Sans objet")),EDATE($H116,12*IFERROR(VLOOKUP($F116,'Référentiel'!$D$2:$G$9,4,FALSE),5))-1,IF($J116="","",$J116))</f>
      </c>
      <c r="L116" s="12"/>
      <c r="M116" s="12"/>
      <c r="N116" s="12"/>
      <c r="O116" s="13">
        <f>IF(OR($A116="",$T116&lt;&gt;"Obligatoire"),"",IFERROR(IF(INDEX(Salariés!$F$2:$F$151,MATCH($A116,Salariés!$H$2:$H$151,0))="","",INDEX(Salariés!$F$2:$F$151,MATCH($A116,Salariés!$H$2:$H$151,0))),""))</f>
      </c>
      <c r="P116" s="13">
        <f>IF(NOT(OR($A116&lt;&gt;"",$B116&lt;&gt;"")),"",IF(COUNT($O116,$K116,$N116)=0,"",MIN($O116,$K116,$N116)))</f>
      </c>
      <c r="Q116" s="14">
        <f>IF(NOT(OR($A116&lt;&gt;"",$B116&lt;&gt;"")),"",IF($S116="Jeune en dérogation (R. 4153-40)","À vérifier : régime des jeunes (R. 4153-40)",IF(LEN(IF($A116="","salarié, ",IF(COUNTIF(Salariés!$H$2:$H$151,$A116)&gt;1,"salarié en double, ",""))&amp;IF($B116="","famille, ","")&amp;IF($E116="","type de contrôle, ","")&amp;IF(AND($T116="Obligatoire",$O116="",$S116&lt;&gt;"Jeune en dérogation (R. 4153-40)"),"attestation médicale, ","")&amp;IF($H116="","contrôle des connaissances, ","")&amp;IF($K116="","échéance du contrôle, ","")&amp;IF($L116="","connaissance des lieux, ","")&amp;IF($M116="","date de délivrance, ","")&amp;IF(AND($S116="Intérimaire",$N116=""),"date limite (fin de mission), ",""))&gt;0,"Incomplète : "&amp;LEFT(IF($A116="","salarié, ",IF(COUNTIF(Salariés!$H$2:$H$151,$A116)&gt;1,"salarié en double, ",""))&amp;IF($B116="","famille, ","")&amp;IF($E116="","type de contrôle, ","")&amp;IF(AND($T116="Obligatoire",$O116="",$S116&lt;&gt;"Jeune en dérogation (R. 4153-40)"),"attestation médicale, ","")&amp;IF($H116="","contrôle des connaissances, ","")&amp;IF($K116="","échéance du contrôle, ","")&amp;IF($L116="","connaissance des lieux, ","")&amp;IF($M116="","date de délivrance, ","")&amp;IF(AND($S116="Intérimaire",$N116=""),"date limite (fin de mission), ",""),LEN(IF($A116="","salarié, ",IF(COUNTIF(Salariés!$H$2:$H$151,$A116)&gt;1,"salarié en double, ",""))&amp;IF($B116="","famille, ","")&amp;IF($E116="","type de contrôle, ","")&amp;IF(AND($T116="Obligatoire",$O116="",$S116&lt;&gt;"Jeune en dérogation (R. 4153-40)"),"attestation médicale, ","")&amp;IF($H116="","contrôle des connaissances, ","")&amp;IF($K116="","échéance du contrôle, ","")&amp;IF($L116="","connaissance des lieux, ","")&amp;IF($M116="","date de délivrance, ","")&amp;IF(AND($S116="Intérimaire",$N116=""),"date limite (fin de mission), ",""))-2),IF(LEN(IF(AND($U116&lt;&gt;"",$M116&lt;&gt;"",$U116&gt;$M116),"attestation plus récente, ","")&amp;IF(AND($H116&lt;&gt;"",$M116&lt;&gt;"",$H116&gt;$M116),"contrôle plus récent, ","")&amp;IF(AND($L116&lt;&gt;"",$M116&lt;&gt;"",$L116&gt;$M116),"connaissance des lieux plus récente, ","")&amp;IF(AND($M116&lt;&gt;"",$M116&gt;TODAY()),"délivrance datée dans le futur, ",""))&gt;0,"À redélivrer : "&amp;LEFT(IF(AND($U116&lt;&gt;"",$M116&lt;&gt;"",$U116&gt;$M116),"attestation plus récente, ","")&amp;IF(AND($H116&lt;&gt;"",$M116&lt;&gt;"",$H116&gt;$M116),"contrôle plus récent, ","")&amp;IF(AND($L116&lt;&gt;"",$M116&lt;&gt;"",$L116&gt;$M116),"connaissance des lieux plus récente, ","")&amp;IF(AND($M116&lt;&gt;"",$M116&gt;TODAY()),"délivrance datée dans le futur, ",""),LEN(IF(AND($U116&lt;&gt;"",$M116&lt;&gt;"",$U116&gt;$M116),"attestation plus récente, ","")&amp;IF(AND($H116&lt;&gt;"",$M116&lt;&gt;"",$H116&gt;$M116),"contrôle plus récent, ","")&amp;IF(AND($L116&lt;&gt;"",$M116&lt;&gt;"",$L116&gt;$M116),"connaissance des lieux plus récente, ","")&amp;IF(AND($M116&lt;&gt;"",$M116&gt;TODAY()),"délivrance datée dans le futur, ",""))-2),IF($P116&lt;TODAY(),"Expirée",IF($P116-TODAY()&lt;=60,"À renouveler","Valide"))))))</f>
      </c>
      <c r="R116" s="8"/>
      <c r="S116" s="14">
        <f>IF($A116="","",IFERROR(INDEX(Salariés!$D$2:$D$151,MATCH($A116,Salariés!$H$2:$H$151,0))&amp;"",""))</f>
      </c>
      <c r="T116" s="14">
        <f>IF($B116="","",IFERROR(VLOOKUP($B116,'Référentiel'!$A$2:$B$10,2,FALSE),""))</f>
      </c>
      <c r="U116" s="14">
        <f>IF(OR($A116="",$T116&lt;&gt;"Obligatoire"),"",IFERROR(IF(INDEX(Salariés!$E$2:$E$151,MATCH($A116,Salariés!$H$2:$H$151,0))="","",INDEX(Salariés!$E$2:$E$151,MATCH($A116,Salariés!$H$2:$H$151,0))),""))</f>
      </c>
      <c r="V116" s="14">
        <f>IF(OR($Q116="Valide",$Q116="À renouveler"),$P116+ROW()/100000,"")</f>
      </c>
      <c r="W116" s="14">
        <f>IF(AND($A116&lt;&gt;"",$A116='Autorisation à imprimer'!$D$1,OR($Q116="Valide",$Q116="À renouveler")),ROW(),"")</f>
      </c>
    </row>
    <row r="117" spans="1:23" x14ac:dyDescent="0.25">
      <c r="A117" s="8"/>
      <c r="B117" s="8"/>
      <c r="C117" s="8"/>
      <c r="D117" s="8"/>
      <c r="E117" s="8"/>
      <c r="F117" s="8"/>
      <c r="G117" s="8"/>
      <c r="H117" s="12"/>
      <c r="I117" s="8"/>
      <c r="J117" s="12"/>
      <c r="K117" s="13">
        <f>IF(AND($H117&lt;&gt;"",AND($E117="CACES®",$F117&lt;&gt;"",$F117&lt;&gt;"Sans objet")),EDATE($H117,12*IFERROR(VLOOKUP($F117,'Référentiel'!$D$2:$G$9,4,FALSE),5))-1,IF($J117="","",$J117))</f>
      </c>
      <c r="L117" s="12"/>
      <c r="M117" s="12"/>
      <c r="N117" s="12"/>
      <c r="O117" s="13">
        <f>IF(OR($A117="",$T117&lt;&gt;"Obligatoire"),"",IFERROR(IF(INDEX(Salariés!$F$2:$F$151,MATCH($A117,Salariés!$H$2:$H$151,0))="","",INDEX(Salariés!$F$2:$F$151,MATCH($A117,Salariés!$H$2:$H$151,0))),""))</f>
      </c>
      <c r="P117" s="13">
        <f>IF(NOT(OR($A117&lt;&gt;"",$B117&lt;&gt;"")),"",IF(COUNT($O117,$K117,$N117)=0,"",MIN($O117,$K117,$N117)))</f>
      </c>
      <c r="Q117" s="14">
        <f>IF(NOT(OR($A117&lt;&gt;"",$B117&lt;&gt;"")),"",IF($S117="Jeune en dérogation (R. 4153-40)","À vérifier : régime des jeunes (R. 4153-40)",IF(LEN(IF($A117="","salarié, ",IF(COUNTIF(Salariés!$H$2:$H$151,$A117)&gt;1,"salarié en double, ",""))&amp;IF($B117="","famille, ","")&amp;IF($E117="","type de contrôle, ","")&amp;IF(AND($T117="Obligatoire",$O117="",$S117&lt;&gt;"Jeune en dérogation (R. 4153-40)"),"attestation médicale, ","")&amp;IF($H117="","contrôle des connaissances, ","")&amp;IF($K117="","échéance du contrôle, ","")&amp;IF($L117="","connaissance des lieux, ","")&amp;IF($M117="","date de délivrance, ","")&amp;IF(AND($S117="Intérimaire",$N117=""),"date limite (fin de mission), ",""))&gt;0,"Incomplète : "&amp;LEFT(IF($A117="","salarié, ",IF(COUNTIF(Salariés!$H$2:$H$151,$A117)&gt;1,"salarié en double, ",""))&amp;IF($B117="","famille, ","")&amp;IF($E117="","type de contrôle, ","")&amp;IF(AND($T117="Obligatoire",$O117="",$S117&lt;&gt;"Jeune en dérogation (R. 4153-40)"),"attestation médicale, ","")&amp;IF($H117="","contrôle des connaissances, ","")&amp;IF($K117="","échéance du contrôle, ","")&amp;IF($L117="","connaissance des lieux, ","")&amp;IF($M117="","date de délivrance, ","")&amp;IF(AND($S117="Intérimaire",$N117=""),"date limite (fin de mission), ",""),LEN(IF($A117="","salarié, ",IF(COUNTIF(Salariés!$H$2:$H$151,$A117)&gt;1,"salarié en double, ",""))&amp;IF($B117="","famille, ","")&amp;IF($E117="","type de contrôle, ","")&amp;IF(AND($T117="Obligatoire",$O117="",$S117&lt;&gt;"Jeune en dérogation (R. 4153-40)"),"attestation médicale, ","")&amp;IF($H117="","contrôle des connaissances, ","")&amp;IF($K117="","échéance du contrôle, ","")&amp;IF($L117="","connaissance des lieux, ","")&amp;IF($M117="","date de délivrance, ","")&amp;IF(AND($S117="Intérimaire",$N117=""),"date limite (fin de mission), ",""))-2),IF(LEN(IF(AND($U117&lt;&gt;"",$M117&lt;&gt;"",$U117&gt;$M117),"attestation plus récente, ","")&amp;IF(AND($H117&lt;&gt;"",$M117&lt;&gt;"",$H117&gt;$M117),"contrôle plus récent, ","")&amp;IF(AND($L117&lt;&gt;"",$M117&lt;&gt;"",$L117&gt;$M117),"connaissance des lieux plus récente, ","")&amp;IF(AND($M117&lt;&gt;"",$M117&gt;TODAY()),"délivrance datée dans le futur, ",""))&gt;0,"À redélivrer : "&amp;LEFT(IF(AND($U117&lt;&gt;"",$M117&lt;&gt;"",$U117&gt;$M117),"attestation plus récente, ","")&amp;IF(AND($H117&lt;&gt;"",$M117&lt;&gt;"",$H117&gt;$M117),"contrôle plus récent, ","")&amp;IF(AND($L117&lt;&gt;"",$M117&lt;&gt;"",$L117&gt;$M117),"connaissance des lieux plus récente, ","")&amp;IF(AND($M117&lt;&gt;"",$M117&gt;TODAY()),"délivrance datée dans le futur, ",""),LEN(IF(AND($U117&lt;&gt;"",$M117&lt;&gt;"",$U117&gt;$M117),"attestation plus récente, ","")&amp;IF(AND($H117&lt;&gt;"",$M117&lt;&gt;"",$H117&gt;$M117),"contrôle plus récent, ","")&amp;IF(AND($L117&lt;&gt;"",$M117&lt;&gt;"",$L117&gt;$M117),"connaissance des lieux plus récente, ","")&amp;IF(AND($M117&lt;&gt;"",$M117&gt;TODAY()),"délivrance datée dans le futur, ",""))-2),IF($P117&lt;TODAY(),"Expirée",IF($P117-TODAY()&lt;=60,"À renouveler","Valide"))))))</f>
      </c>
      <c r="R117" s="8"/>
      <c r="S117" s="14">
        <f>IF($A117="","",IFERROR(INDEX(Salariés!$D$2:$D$151,MATCH($A117,Salariés!$H$2:$H$151,0))&amp;"",""))</f>
      </c>
      <c r="T117" s="14">
        <f>IF($B117="","",IFERROR(VLOOKUP($B117,'Référentiel'!$A$2:$B$10,2,FALSE),""))</f>
      </c>
      <c r="U117" s="14">
        <f>IF(OR($A117="",$T117&lt;&gt;"Obligatoire"),"",IFERROR(IF(INDEX(Salariés!$E$2:$E$151,MATCH($A117,Salariés!$H$2:$H$151,0))="","",INDEX(Salariés!$E$2:$E$151,MATCH($A117,Salariés!$H$2:$H$151,0))),""))</f>
      </c>
      <c r="V117" s="14">
        <f>IF(OR($Q117="Valide",$Q117="À renouveler"),$P117+ROW()/100000,"")</f>
      </c>
      <c r="W117" s="14">
        <f>IF(AND($A117&lt;&gt;"",$A117='Autorisation à imprimer'!$D$1,OR($Q117="Valide",$Q117="À renouveler")),ROW(),"")</f>
      </c>
    </row>
    <row r="118" spans="1:23" x14ac:dyDescent="0.25">
      <c r="A118" s="8"/>
      <c r="B118" s="8"/>
      <c r="C118" s="8"/>
      <c r="D118" s="8"/>
      <c r="E118" s="8"/>
      <c r="F118" s="8"/>
      <c r="G118" s="8"/>
      <c r="H118" s="12"/>
      <c r="I118" s="8"/>
      <c r="J118" s="12"/>
      <c r="K118" s="13">
        <f>IF(AND($H118&lt;&gt;"",AND($E118="CACES®",$F118&lt;&gt;"",$F118&lt;&gt;"Sans objet")),EDATE($H118,12*IFERROR(VLOOKUP($F118,'Référentiel'!$D$2:$G$9,4,FALSE),5))-1,IF($J118="","",$J118))</f>
      </c>
      <c r="L118" s="12"/>
      <c r="M118" s="12"/>
      <c r="N118" s="12"/>
      <c r="O118" s="13">
        <f>IF(OR($A118="",$T118&lt;&gt;"Obligatoire"),"",IFERROR(IF(INDEX(Salariés!$F$2:$F$151,MATCH($A118,Salariés!$H$2:$H$151,0))="","",INDEX(Salariés!$F$2:$F$151,MATCH($A118,Salariés!$H$2:$H$151,0))),""))</f>
      </c>
      <c r="P118" s="13">
        <f>IF(NOT(OR($A118&lt;&gt;"",$B118&lt;&gt;"")),"",IF(COUNT($O118,$K118,$N118)=0,"",MIN($O118,$K118,$N118)))</f>
      </c>
      <c r="Q118" s="14">
        <f>IF(NOT(OR($A118&lt;&gt;"",$B118&lt;&gt;"")),"",IF($S118="Jeune en dérogation (R. 4153-40)","À vérifier : régime des jeunes (R. 4153-40)",IF(LEN(IF($A118="","salarié, ",IF(COUNTIF(Salariés!$H$2:$H$151,$A118)&gt;1,"salarié en double, ",""))&amp;IF($B118="","famille, ","")&amp;IF($E118="","type de contrôle, ","")&amp;IF(AND($T118="Obligatoire",$O118="",$S118&lt;&gt;"Jeune en dérogation (R. 4153-40)"),"attestation médicale, ","")&amp;IF($H118="","contrôle des connaissances, ","")&amp;IF($K118="","échéance du contrôle, ","")&amp;IF($L118="","connaissance des lieux, ","")&amp;IF($M118="","date de délivrance, ","")&amp;IF(AND($S118="Intérimaire",$N118=""),"date limite (fin de mission), ",""))&gt;0,"Incomplète : "&amp;LEFT(IF($A118="","salarié, ",IF(COUNTIF(Salariés!$H$2:$H$151,$A118)&gt;1,"salarié en double, ",""))&amp;IF($B118="","famille, ","")&amp;IF($E118="","type de contrôle, ","")&amp;IF(AND($T118="Obligatoire",$O118="",$S118&lt;&gt;"Jeune en dérogation (R. 4153-40)"),"attestation médicale, ","")&amp;IF($H118="","contrôle des connaissances, ","")&amp;IF($K118="","échéance du contrôle, ","")&amp;IF($L118="","connaissance des lieux, ","")&amp;IF($M118="","date de délivrance, ","")&amp;IF(AND($S118="Intérimaire",$N118=""),"date limite (fin de mission), ",""),LEN(IF($A118="","salarié, ",IF(COUNTIF(Salariés!$H$2:$H$151,$A118)&gt;1,"salarié en double, ",""))&amp;IF($B118="","famille, ","")&amp;IF($E118="","type de contrôle, ","")&amp;IF(AND($T118="Obligatoire",$O118="",$S118&lt;&gt;"Jeune en dérogation (R. 4153-40)"),"attestation médicale, ","")&amp;IF($H118="","contrôle des connaissances, ","")&amp;IF($K118="","échéance du contrôle, ","")&amp;IF($L118="","connaissance des lieux, ","")&amp;IF($M118="","date de délivrance, ","")&amp;IF(AND($S118="Intérimaire",$N118=""),"date limite (fin de mission), ",""))-2),IF(LEN(IF(AND($U118&lt;&gt;"",$M118&lt;&gt;"",$U118&gt;$M118),"attestation plus récente, ","")&amp;IF(AND($H118&lt;&gt;"",$M118&lt;&gt;"",$H118&gt;$M118),"contrôle plus récent, ","")&amp;IF(AND($L118&lt;&gt;"",$M118&lt;&gt;"",$L118&gt;$M118),"connaissance des lieux plus récente, ","")&amp;IF(AND($M118&lt;&gt;"",$M118&gt;TODAY()),"délivrance datée dans le futur, ",""))&gt;0,"À redélivrer : "&amp;LEFT(IF(AND($U118&lt;&gt;"",$M118&lt;&gt;"",$U118&gt;$M118),"attestation plus récente, ","")&amp;IF(AND($H118&lt;&gt;"",$M118&lt;&gt;"",$H118&gt;$M118),"contrôle plus récent, ","")&amp;IF(AND($L118&lt;&gt;"",$M118&lt;&gt;"",$L118&gt;$M118),"connaissance des lieux plus récente, ","")&amp;IF(AND($M118&lt;&gt;"",$M118&gt;TODAY()),"délivrance datée dans le futur, ",""),LEN(IF(AND($U118&lt;&gt;"",$M118&lt;&gt;"",$U118&gt;$M118),"attestation plus récente, ","")&amp;IF(AND($H118&lt;&gt;"",$M118&lt;&gt;"",$H118&gt;$M118),"contrôle plus récent, ","")&amp;IF(AND($L118&lt;&gt;"",$M118&lt;&gt;"",$L118&gt;$M118),"connaissance des lieux plus récente, ","")&amp;IF(AND($M118&lt;&gt;"",$M118&gt;TODAY()),"délivrance datée dans le futur, ",""))-2),IF($P118&lt;TODAY(),"Expirée",IF($P118-TODAY()&lt;=60,"À renouveler","Valide"))))))</f>
      </c>
      <c r="R118" s="8"/>
      <c r="S118" s="14">
        <f>IF($A118="","",IFERROR(INDEX(Salariés!$D$2:$D$151,MATCH($A118,Salariés!$H$2:$H$151,0))&amp;"",""))</f>
      </c>
      <c r="T118" s="14">
        <f>IF($B118="","",IFERROR(VLOOKUP($B118,'Référentiel'!$A$2:$B$10,2,FALSE),""))</f>
      </c>
      <c r="U118" s="14">
        <f>IF(OR($A118="",$T118&lt;&gt;"Obligatoire"),"",IFERROR(IF(INDEX(Salariés!$E$2:$E$151,MATCH($A118,Salariés!$H$2:$H$151,0))="","",INDEX(Salariés!$E$2:$E$151,MATCH($A118,Salariés!$H$2:$H$151,0))),""))</f>
      </c>
      <c r="V118" s="14">
        <f>IF(OR($Q118="Valide",$Q118="À renouveler"),$P118+ROW()/100000,"")</f>
      </c>
      <c r="W118" s="14">
        <f>IF(AND($A118&lt;&gt;"",$A118='Autorisation à imprimer'!$D$1,OR($Q118="Valide",$Q118="À renouveler")),ROW(),"")</f>
      </c>
    </row>
    <row r="119" spans="1:23" x14ac:dyDescent="0.25">
      <c r="A119" s="8"/>
      <c r="B119" s="8"/>
      <c r="C119" s="8"/>
      <c r="D119" s="8"/>
      <c r="E119" s="8"/>
      <c r="F119" s="8"/>
      <c r="G119" s="8"/>
      <c r="H119" s="12"/>
      <c r="I119" s="8"/>
      <c r="J119" s="12"/>
      <c r="K119" s="13">
        <f>IF(AND($H119&lt;&gt;"",AND($E119="CACES®",$F119&lt;&gt;"",$F119&lt;&gt;"Sans objet")),EDATE($H119,12*IFERROR(VLOOKUP($F119,'Référentiel'!$D$2:$G$9,4,FALSE),5))-1,IF($J119="","",$J119))</f>
      </c>
      <c r="L119" s="12"/>
      <c r="M119" s="12"/>
      <c r="N119" s="12"/>
      <c r="O119" s="13">
        <f>IF(OR($A119="",$T119&lt;&gt;"Obligatoire"),"",IFERROR(IF(INDEX(Salariés!$F$2:$F$151,MATCH($A119,Salariés!$H$2:$H$151,0))="","",INDEX(Salariés!$F$2:$F$151,MATCH($A119,Salariés!$H$2:$H$151,0))),""))</f>
      </c>
      <c r="P119" s="13">
        <f>IF(NOT(OR($A119&lt;&gt;"",$B119&lt;&gt;"")),"",IF(COUNT($O119,$K119,$N119)=0,"",MIN($O119,$K119,$N119)))</f>
      </c>
      <c r="Q119" s="14">
        <f>IF(NOT(OR($A119&lt;&gt;"",$B119&lt;&gt;"")),"",IF($S119="Jeune en dérogation (R. 4153-40)","À vérifier : régime des jeunes (R. 4153-40)",IF(LEN(IF($A119="","salarié, ",IF(COUNTIF(Salariés!$H$2:$H$151,$A119)&gt;1,"salarié en double, ",""))&amp;IF($B119="","famille, ","")&amp;IF($E119="","type de contrôle, ","")&amp;IF(AND($T119="Obligatoire",$O119="",$S119&lt;&gt;"Jeune en dérogation (R. 4153-40)"),"attestation médicale, ","")&amp;IF($H119="","contrôle des connaissances, ","")&amp;IF($K119="","échéance du contrôle, ","")&amp;IF($L119="","connaissance des lieux, ","")&amp;IF($M119="","date de délivrance, ","")&amp;IF(AND($S119="Intérimaire",$N119=""),"date limite (fin de mission), ",""))&gt;0,"Incomplète : "&amp;LEFT(IF($A119="","salarié, ",IF(COUNTIF(Salariés!$H$2:$H$151,$A119)&gt;1,"salarié en double, ",""))&amp;IF($B119="","famille, ","")&amp;IF($E119="","type de contrôle, ","")&amp;IF(AND($T119="Obligatoire",$O119="",$S119&lt;&gt;"Jeune en dérogation (R. 4153-40)"),"attestation médicale, ","")&amp;IF($H119="","contrôle des connaissances, ","")&amp;IF($K119="","échéance du contrôle, ","")&amp;IF($L119="","connaissance des lieux, ","")&amp;IF($M119="","date de délivrance, ","")&amp;IF(AND($S119="Intérimaire",$N119=""),"date limite (fin de mission), ",""),LEN(IF($A119="","salarié, ",IF(COUNTIF(Salariés!$H$2:$H$151,$A119)&gt;1,"salarié en double, ",""))&amp;IF($B119="","famille, ","")&amp;IF($E119="","type de contrôle, ","")&amp;IF(AND($T119="Obligatoire",$O119="",$S119&lt;&gt;"Jeune en dérogation (R. 4153-40)"),"attestation médicale, ","")&amp;IF($H119="","contrôle des connaissances, ","")&amp;IF($K119="","échéance du contrôle, ","")&amp;IF($L119="","connaissance des lieux, ","")&amp;IF($M119="","date de délivrance, ","")&amp;IF(AND($S119="Intérimaire",$N119=""),"date limite (fin de mission), ",""))-2),IF(LEN(IF(AND($U119&lt;&gt;"",$M119&lt;&gt;"",$U119&gt;$M119),"attestation plus récente, ","")&amp;IF(AND($H119&lt;&gt;"",$M119&lt;&gt;"",$H119&gt;$M119),"contrôle plus récent, ","")&amp;IF(AND($L119&lt;&gt;"",$M119&lt;&gt;"",$L119&gt;$M119),"connaissance des lieux plus récente, ","")&amp;IF(AND($M119&lt;&gt;"",$M119&gt;TODAY()),"délivrance datée dans le futur, ",""))&gt;0,"À redélivrer : "&amp;LEFT(IF(AND($U119&lt;&gt;"",$M119&lt;&gt;"",$U119&gt;$M119),"attestation plus récente, ","")&amp;IF(AND($H119&lt;&gt;"",$M119&lt;&gt;"",$H119&gt;$M119),"contrôle plus récent, ","")&amp;IF(AND($L119&lt;&gt;"",$M119&lt;&gt;"",$L119&gt;$M119),"connaissance des lieux plus récente, ","")&amp;IF(AND($M119&lt;&gt;"",$M119&gt;TODAY()),"délivrance datée dans le futur, ",""),LEN(IF(AND($U119&lt;&gt;"",$M119&lt;&gt;"",$U119&gt;$M119),"attestation plus récente, ","")&amp;IF(AND($H119&lt;&gt;"",$M119&lt;&gt;"",$H119&gt;$M119),"contrôle plus récent, ","")&amp;IF(AND($L119&lt;&gt;"",$M119&lt;&gt;"",$L119&gt;$M119),"connaissance des lieux plus récente, ","")&amp;IF(AND($M119&lt;&gt;"",$M119&gt;TODAY()),"délivrance datée dans le futur, ",""))-2),IF($P119&lt;TODAY(),"Expirée",IF($P119-TODAY()&lt;=60,"À renouveler","Valide"))))))</f>
      </c>
      <c r="R119" s="8"/>
      <c r="S119" s="14">
        <f>IF($A119="","",IFERROR(INDEX(Salariés!$D$2:$D$151,MATCH($A119,Salariés!$H$2:$H$151,0))&amp;"",""))</f>
      </c>
      <c r="T119" s="14">
        <f>IF($B119="","",IFERROR(VLOOKUP($B119,'Référentiel'!$A$2:$B$10,2,FALSE),""))</f>
      </c>
      <c r="U119" s="14">
        <f>IF(OR($A119="",$T119&lt;&gt;"Obligatoire"),"",IFERROR(IF(INDEX(Salariés!$E$2:$E$151,MATCH($A119,Salariés!$H$2:$H$151,0))="","",INDEX(Salariés!$E$2:$E$151,MATCH($A119,Salariés!$H$2:$H$151,0))),""))</f>
      </c>
      <c r="V119" s="14">
        <f>IF(OR($Q119="Valide",$Q119="À renouveler"),$P119+ROW()/100000,"")</f>
      </c>
      <c r="W119" s="14">
        <f>IF(AND($A119&lt;&gt;"",$A119='Autorisation à imprimer'!$D$1,OR($Q119="Valide",$Q119="À renouveler")),ROW(),"")</f>
      </c>
    </row>
    <row r="120" spans="1:23" x14ac:dyDescent="0.25">
      <c r="A120" s="8"/>
      <c r="B120" s="8"/>
      <c r="C120" s="8"/>
      <c r="D120" s="8"/>
      <c r="E120" s="8"/>
      <c r="F120" s="8"/>
      <c r="G120" s="8"/>
      <c r="H120" s="12"/>
      <c r="I120" s="8"/>
      <c r="J120" s="12"/>
      <c r="K120" s="13">
        <f>IF(AND($H120&lt;&gt;"",AND($E120="CACES®",$F120&lt;&gt;"",$F120&lt;&gt;"Sans objet")),EDATE($H120,12*IFERROR(VLOOKUP($F120,'Référentiel'!$D$2:$G$9,4,FALSE),5))-1,IF($J120="","",$J120))</f>
      </c>
      <c r="L120" s="12"/>
      <c r="M120" s="12"/>
      <c r="N120" s="12"/>
      <c r="O120" s="13">
        <f>IF(OR($A120="",$T120&lt;&gt;"Obligatoire"),"",IFERROR(IF(INDEX(Salariés!$F$2:$F$151,MATCH($A120,Salariés!$H$2:$H$151,0))="","",INDEX(Salariés!$F$2:$F$151,MATCH($A120,Salariés!$H$2:$H$151,0))),""))</f>
      </c>
      <c r="P120" s="13">
        <f>IF(NOT(OR($A120&lt;&gt;"",$B120&lt;&gt;"")),"",IF(COUNT($O120,$K120,$N120)=0,"",MIN($O120,$K120,$N120)))</f>
      </c>
      <c r="Q120" s="14">
        <f>IF(NOT(OR($A120&lt;&gt;"",$B120&lt;&gt;"")),"",IF($S120="Jeune en dérogation (R. 4153-40)","À vérifier : régime des jeunes (R. 4153-40)",IF(LEN(IF($A120="","salarié, ",IF(COUNTIF(Salariés!$H$2:$H$151,$A120)&gt;1,"salarié en double, ",""))&amp;IF($B120="","famille, ","")&amp;IF($E120="","type de contrôle, ","")&amp;IF(AND($T120="Obligatoire",$O120="",$S120&lt;&gt;"Jeune en dérogation (R. 4153-40)"),"attestation médicale, ","")&amp;IF($H120="","contrôle des connaissances, ","")&amp;IF($K120="","échéance du contrôle, ","")&amp;IF($L120="","connaissance des lieux, ","")&amp;IF($M120="","date de délivrance, ","")&amp;IF(AND($S120="Intérimaire",$N120=""),"date limite (fin de mission), ",""))&gt;0,"Incomplète : "&amp;LEFT(IF($A120="","salarié, ",IF(COUNTIF(Salariés!$H$2:$H$151,$A120)&gt;1,"salarié en double, ",""))&amp;IF($B120="","famille, ","")&amp;IF($E120="","type de contrôle, ","")&amp;IF(AND($T120="Obligatoire",$O120="",$S120&lt;&gt;"Jeune en dérogation (R. 4153-40)"),"attestation médicale, ","")&amp;IF($H120="","contrôle des connaissances, ","")&amp;IF($K120="","échéance du contrôle, ","")&amp;IF($L120="","connaissance des lieux, ","")&amp;IF($M120="","date de délivrance, ","")&amp;IF(AND($S120="Intérimaire",$N120=""),"date limite (fin de mission), ",""),LEN(IF($A120="","salarié, ",IF(COUNTIF(Salariés!$H$2:$H$151,$A120)&gt;1,"salarié en double, ",""))&amp;IF($B120="","famille, ","")&amp;IF($E120="","type de contrôle, ","")&amp;IF(AND($T120="Obligatoire",$O120="",$S120&lt;&gt;"Jeune en dérogation (R. 4153-40)"),"attestation médicale, ","")&amp;IF($H120="","contrôle des connaissances, ","")&amp;IF($K120="","échéance du contrôle, ","")&amp;IF($L120="","connaissance des lieux, ","")&amp;IF($M120="","date de délivrance, ","")&amp;IF(AND($S120="Intérimaire",$N120=""),"date limite (fin de mission), ",""))-2),IF(LEN(IF(AND($U120&lt;&gt;"",$M120&lt;&gt;"",$U120&gt;$M120),"attestation plus récente, ","")&amp;IF(AND($H120&lt;&gt;"",$M120&lt;&gt;"",$H120&gt;$M120),"contrôle plus récent, ","")&amp;IF(AND($L120&lt;&gt;"",$M120&lt;&gt;"",$L120&gt;$M120),"connaissance des lieux plus récente, ","")&amp;IF(AND($M120&lt;&gt;"",$M120&gt;TODAY()),"délivrance datée dans le futur, ",""))&gt;0,"À redélivrer : "&amp;LEFT(IF(AND($U120&lt;&gt;"",$M120&lt;&gt;"",$U120&gt;$M120),"attestation plus récente, ","")&amp;IF(AND($H120&lt;&gt;"",$M120&lt;&gt;"",$H120&gt;$M120),"contrôle plus récent, ","")&amp;IF(AND($L120&lt;&gt;"",$M120&lt;&gt;"",$L120&gt;$M120),"connaissance des lieux plus récente, ","")&amp;IF(AND($M120&lt;&gt;"",$M120&gt;TODAY()),"délivrance datée dans le futur, ",""),LEN(IF(AND($U120&lt;&gt;"",$M120&lt;&gt;"",$U120&gt;$M120),"attestation plus récente, ","")&amp;IF(AND($H120&lt;&gt;"",$M120&lt;&gt;"",$H120&gt;$M120),"contrôle plus récent, ","")&amp;IF(AND($L120&lt;&gt;"",$M120&lt;&gt;"",$L120&gt;$M120),"connaissance des lieux plus récente, ","")&amp;IF(AND($M120&lt;&gt;"",$M120&gt;TODAY()),"délivrance datée dans le futur, ",""))-2),IF($P120&lt;TODAY(),"Expirée",IF($P120-TODAY()&lt;=60,"À renouveler","Valide"))))))</f>
      </c>
      <c r="R120" s="8"/>
      <c r="S120" s="14">
        <f>IF($A120="","",IFERROR(INDEX(Salariés!$D$2:$D$151,MATCH($A120,Salariés!$H$2:$H$151,0))&amp;"",""))</f>
      </c>
      <c r="T120" s="14">
        <f>IF($B120="","",IFERROR(VLOOKUP($B120,'Référentiel'!$A$2:$B$10,2,FALSE),""))</f>
      </c>
      <c r="U120" s="14">
        <f>IF(OR($A120="",$T120&lt;&gt;"Obligatoire"),"",IFERROR(IF(INDEX(Salariés!$E$2:$E$151,MATCH($A120,Salariés!$H$2:$H$151,0))="","",INDEX(Salariés!$E$2:$E$151,MATCH($A120,Salariés!$H$2:$H$151,0))),""))</f>
      </c>
      <c r="V120" s="14">
        <f>IF(OR($Q120="Valide",$Q120="À renouveler"),$P120+ROW()/100000,"")</f>
      </c>
      <c r="W120" s="14">
        <f>IF(AND($A120&lt;&gt;"",$A120='Autorisation à imprimer'!$D$1,OR($Q120="Valide",$Q120="À renouveler")),ROW(),"")</f>
      </c>
    </row>
    <row r="121" spans="1:23" x14ac:dyDescent="0.25">
      <c r="A121" s="8"/>
      <c r="B121" s="8"/>
      <c r="C121" s="8"/>
      <c r="D121" s="8"/>
      <c r="E121" s="8"/>
      <c r="F121" s="8"/>
      <c r="G121" s="8"/>
      <c r="H121" s="12"/>
      <c r="I121" s="8"/>
      <c r="J121" s="12"/>
      <c r="K121" s="13">
        <f>IF(AND($H121&lt;&gt;"",AND($E121="CACES®",$F121&lt;&gt;"",$F121&lt;&gt;"Sans objet")),EDATE($H121,12*IFERROR(VLOOKUP($F121,'Référentiel'!$D$2:$G$9,4,FALSE),5))-1,IF($J121="","",$J121))</f>
      </c>
      <c r="L121" s="12"/>
      <c r="M121" s="12"/>
      <c r="N121" s="12"/>
      <c r="O121" s="13">
        <f>IF(OR($A121="",$T121&lt;&gt;"Obligatoire"),"",IFERROR(IF(INDEX(Salariés!$F$2:$F$151,MATCH($A121,Salariés!$H$2:$H$151,0))="","",INDEX(Salariés!$F$2:$F$151,MATCH($A121,Salariés!$H$2:$H$151,0))),""))</f>
      </c>
      <c r="P121" s="13">
        <f>IF(NOT(OR($A121&lt;&gt;"",$B121&lt;&gt;"")),"",IF(COUNT($O121,$K121,$N121)=0,"",MIN($O121,$K121,$N121)))</f>
      </c>
      <c r="Q121" s="14">
        <f>IF(NOT(OR($A121&lt;&gt;"",$B121&lt;&gt;"")),"",IF($S121="Jeune en dérogation (R. 4153-40)","À vérifier : régime des jeunes (R. 4153-40)",IF(LEN(IF($A121="","salarié, ",IF(COUNTIF(Salariés!$H$2:$H$151,$A121)&gt;1,"salarié en double, ",""))&amp;IF($B121="","famille, ","")&amp;IF($E121="","type de contrôle, ","")&amp;IF(AND($T121="Obligatoire",$O121="",$S121&lt;&gt;"Jeune en dérogation (R. 4153-40)"),"attestation médicale, ","")&amp;IF($H121="","contrôle des connaissances, ","")&amp;IF($K121="","échéance du contrôle, ","")&amp;IF($L121="","connaissance des lieux, ","")&amp;IF($M121="","date de délivrance, ","")&amp;IF(AND($S121="Intérimaire",$N121=""),"date limite (fin de mission), ",""))&gt;0,"Incomplète : "&amp;LEFT(IF($A121="","salarié, ",IF(COUNTIF(Salariés!$H$2:$H$151,$A121)&gt;1,"salarié en double, ",""))&amp;IF($B121="","famille, ","")&amp;IF($E121="","type de contrôle, ","")&amp;IF(AND($T121="Obligatoire",$O121="",$S121&lt;&gt;"Jeune en dérogation (R. 4153-40)"),"attestation médicale, ","")&amp;IF($H121="","contrôle des connaissances, ","")&amp;IF($K121="","échéance du contrôle, ","")&amp;IF($L121="","connaissance des lieux, ","")&amp;IF($M121="","date de délivrance, ","")&amp;IF(AND($S121="Intérimaire",$N121=""),"date limite (fin de mission), ",""),LEN(IF($A121="","salarié, ",IF(COUNTIF(Salariés!$H$2:$H$151,$A121)&gt;1,"salarié en double, ",""))&amp;IF($B121="","famille, ","")&amp;IF($E121="","type de contrôle, ","")&amp;IF(AND($T121="Obligatoire",$O121="",$S121&lt;&gt;"Jeune en dérogation (R. 4153-40)"),"attestation médicale, ","")&amp;IF($H121="","contrôle des connaissances, ","")&amp;IF($K121="","échéance du contrôle, ","")&amp;IF($L121="","connaissance des lieux, ","")&amp;IF($M121="","date de délivrance, ","")&amp;IF(AND($S121="Intérimaire",$N121=""),"date limite (fin de mission), ",""))-2),IF(LEN(IF(AND($U121&lt;&gt;"",$M121&lt;&gt;"",$U121&gt;$M121),"attestation plus récente, ","")&amp;IF(AND($H121&lt;&gt;"",$M121&lt;&gt;"",$H121&gt;$M121),"contrôle plus récent, ","")&amp;IF(AND($L121&lt;&gt;"",$M121&lt;&gt;"",$L121&gt;$M121),"connaissance des lieux plus récente, ","")&amp;IF(AND($M121&lt;&gt;"",$M121&gt;TODAY()),"délivrance datée dans le futur, ",""))&gt;0,"À redélivrer : "&amp;LEFT(IF(AND($U121&lt;&gt;"",$M121&lt;&gt;"",$U121&gt;$M121),"attestation plus récente, ","")&amp;IF(AND($H121&lt;&gt;"",$M121&lt;&gt;"",$H121&gt;$M121),"contrôle plus récent, ","")&amp;IF(AND($L121&lt;&gt;"",$M121&lt;&gt;"",$L121&gt;$M121),"connaissance des lieux plus récente, ","")&amp;IF(AND($M121&lt;&gt;"",$M121&gt;TODAY()),"délivrance datée dans le futur, ",""),LEN(IF(AND($U121&lt;&gt;"",$M121&lt;&gt;"",$U121&gt;$M121),"attestation plus récente, ","")&amp;IF(AND($H121&lt;&gt;"",$M121&lt;&gt;"",$H121&gt;$M121),"contrôle plus récent, ","")&amp;IF(AND($L121&lt;&gt;"",$M121&lt;&gt;"",$L121&gt;$M121),"connaissance des lieux plus récente, ","")&amp;IF(AND($M121&lt;&gt;"",$M121&gt;TODAY()),"délivrance datée dans le futur, ",""))-2),IF($P121&lt;TODAY(),"Expirée",IF($P121-TODAY()&lt;=60,"À renouveler","Valide"))))))</f>
      </c>
      <c r="R121" s="8"/>
      <c r="S121" s="14">
        <f>IF($A121="","",IFERROR(INDEX(Salariés!$D$2:$D$151,MATCH($A121,Salariés!$H$2:$H$151,0))&amp;"",""))</f>
      </c>
      <c r="T121" s="14">
        <f>IF($B121="","",IFERROR(VLOOKUP($B121,'Référentiel'!$A$2:$B$10,2,FALSE),""))</f>
      </c>
      <c r="U121" s="14">
        <f>IF(OR($A121="",$T121&lt;&gt;"Obligatoire"),"",IFERROR(IF(INDEX(Salariés!$E$2:$E$151,MATCH($A121,Salariés!$H$2:$H$151,0))="","",INDEX(Salariés!$E$2:$E$151,MATCH($A121,Salariés!$H$2:$H$151,0))),""))</f>
      </c>
      <c r="V121" s="14">
        <f>IF(OR($Q121="Valide",$Q121="À renouveler"),$P121+ROW()/100000,"")</f>
      </c>
      <c r="W121" s="14">
        <f>IF(AND($A121&lt;&gt;"",$A121='Autorisation à imprimer'!$D$1,OR($Q121="Valide",$Q121="À renouveler")),ROW(),"")</f>
      </c>
    </row>
    <row r="122" spans="1:23" x14ac:dyDescent="0.25">
      <c r="A122" s="8"/>
      <c r="B122" s="8"/>
      <c r="C122" s="8"/>
      <c r="D122" s="8"/>
      <c r="E122" s="8"/>
      <c r="F122" s="8"/>
      <c r="G122" s="8"/>
      <c r="H122" s="12"/>
      <c r="I122" s="8"/>
      <c r="J122" s="12"/>
      <c r="K122" s="13">
        <f>IF(AND($H122&lt;&gt;"",AND($E122="CACES®",$F122&lt;&gt;"",$F122&lt;&gt;"Sans objet")),EDATE($H122,12*IFERROR(VLOOKUP($F122,'Référentiel'!$D$2:$G$9,4,FALSE),5))-1,IF($J122="","",$J122))</f>
      </c>
      <c r="L122" s="12"/>
      <c r="M122" s="12"/>
      <c r="N122" s="12"/>
      <c r="O122" s="13">
        <f>IF(OR($A122="",$T122&lt;&gt;"Obligatoire"),"",IFERROR(IF(INDEX(Salariés!$F$2:$F$151,MATCH($A122,Salariés!$H$2:$H$151,0))="","",INDEX(Salariés!$F$2:$F$151,MATCH($A122,Salariés!$H$2:$H$151,0))),""))</f>
      </c>
      <c r="P122" s="13">
        <f>IF(NOT(OR($A122&lt;&gt;"",$B122&lt;&gt;"")),"",IF(COUNT($O122,$K122,$N122)=0,"",MIN($O122,$K122,$N122)))</f>
      </c>
      <c r="Q122" s="14">
        <f>IF(NOT(OR($A122&lt;&gt;"",$B122&lt;&gt;"")),"",IF($S122="Jeune en dérogation (R. 4153-40)","À vérifier : régime des jeunes (R. 4153-40)",IF(LEN(IF($A122="","salarié, ",IF(COUNTIF(Salariés!$H$2:$H$151,$A122)&gt;1,"salarié en double, ",""))&amp;IF($B122="","famille, ","")&amp;IF($E122="","type de contrôle, ","")&amp;IF(AND($T122="Obligatoire",$O122="",$S122&lt;&gt;"Jeune en dérogation (R. 4153-40)"),"attestation médicale, ","")&amp;IF($H122="","contrôle des connaissances, ","")&amp;IF($K122="","échéance du contrôle, ","")&amp;IF($L122="","connaissance des lieux, ","")&amp;IF($M122="","date de délivrance, ","")&amp;IF(AND($S122="Intérimaire",$N122=""),"date limite (fin de mission), ",""))&gt;0,"Incomplète : "&amp;LEFT(IF($A122="","salarié, ",IF(COUNTIF(Salariés!$H$2:$H$151,$A122)&gt;1,"salarié en double, ",""))&amp;IF($B122="","famille, ","")&amp;IF($E122="","type de contrôle, ","")&amp;IF(AND($T122="Obligatoire",$O122="",$S122&lt;&gt;"Jeune en dérogation (R. 4153-40)"),"attestation médicale, ","")&amp;IF($H122="","contrôle des connaissances, ","")&amp;IF($K122="","échéance du contrôle, ","")&amp;IF($L122="","connaissance des lieux, ","")&amp;IF($M122="","date de délivrance, ","")&amp;IF(AND($S122="Intérimaire",$N122=""),"date limite (fin de mission), ",""),LEN(IF($A122="","salarié, ",IF(COUNTIF(Salariés!$H$2:$H$151,$A122)&gt;1,"salarié en double, ",""))&amp;IF($B122="","famille, ","")&amp;IF($E122="","type de contrôle, ","")&amp;IF(AND($T122="Obligatoire",$O122="",$S122&lt;&gt;"Jeune en dérogation (R. 4153-40)"),"attestation médicale, ","")&amp;IF($H122="","contrôle des connaissances, ","")&amp;IF($K122="","échéance du contrôle, ","")&amp;IF($L122="","connaissance des lieux, ","")&amp;IF($M122="","date de délivrance, ","")&amp;IF(AND($S122="Intérimaire",$N122=""),"date limite (fin de mission), ",""))-2),IF(LEN(IF(AND($U122&lt;&gt;"",$M122&lt;&gt;"",$U122&gt;$M122),"attestation plus récente, ","")&amp;IF(AND($H122&lt;&gt;"",$M122&lt;&gt;"",$H122&gt;$M122),"contrôle plus récent, ","")&amp;IF(AND($L122&lt;&gt;"",$M122&lt;&gt;"",$L122&gt;$M122),"connaissance des lieux plus récente, ","")&amp;IF(AND($M122&lt;&gt;"",$M122&gt;TODAY()),"délivrance datée dans le futur, ",""))&gt;0,"À redélivrer : "&amp;LEFT(IF(AND($U122&lt;&gt;"",$M122&lt;&gt;"",$U122&gt;$M122),"attestation plus récente, ","")&amp;IF(AND($H122&lt;&gt;"",$M122&lt;&gt;"",$H122&gt;$M122),"contrôle plus récent, ","")&amp;IF(AND($L122&lt;&gt;"",$M122&lt;&gt;"",$L122&gt;$M122),"connaissance des lieux plus récente, ","")&amp;IF(AND($M122&lt;&gt;"",$M122&gt;TODAY()),"délivrance datée dans le futur, ",""),LEN(IF(AND($U122&lt;&gt;"",$M122&lt;&gt;"",$U122&gt;$M122),"attestation plus récente, ","")&amp;IF(AND($H122&lt;&gt;"",$M122&lt;&gt;"",$H122&gt;$M122),"contrôle plus récent, ","")&amp;IF(AND($L122&lt;&gt;"",$M122&lt;&gt;"",$L122&gt;$M122),"connaissance des lieux plus récente, ","")&amp;IF(AND($M122&lt;&gt;"",$M122&gt;TODAY()),"délivrance datée dans le futur, ",""))-2),IF($P122&lt;TODAY(),"Expirée",IF($P122-TODAY()&lt;=60,"À renouveler","Valide"))))))</f>
      </c>
      <c r="R122" s="8"/>
      <c r="S122" s="14">
        <f>IF($A122="","",IFERROR(INDEX(Salariés!$D$2:$D$151,MATCH($A122,Salariés!$H$2:$H$151,0))&amp;"",""))</f>
      </c>
      <c r="T122" s="14">
        <f>IF($B122="","",IFERROR(VLOOKUP($B122,'Référentiel'!$A$2:$B$10,2,FALSE),""))</f>
      </c>
      <c r="U122" s="14">
        <f>IF(OR($A122="",$T122&lt;&gt;"Obligatoire"),"",IFERROR(IF(INDEX(Salariés!$E$2:$E$151,MATCH($A122,Salariés!$H$2:$H$151,0))="","",INDEX(Salariés!$E$2:$E$151,MATCH($A122,Salariés!$H$2:$H$151,0))),""))</f>
      </c>
      <c r="V122" s="14">
        <f>IF(OR($Q122="Valide",$Q122="À renouveler"),$P122+ROW()/100000,"")</f>
      </c>
      <c r="W122" s="14">
        <f>IF(AND($A122&lt;&gt;"",$A122='Autorisation à imprimer'!$D$1,OR($Q122="Valide",$Q122="À renouveler")),ROW(),"")</f>
      </c>
    </row>
    <row r="123" spans="1:23" x14ac:dyDescent="0.25">
      <c r="A123" s="8"/>
      <c r="B123" s="8"/>
      <c r="C123" s="8"/>
      <c r="D123" s="8"/>
      <c r="E123" s="8"/>
      <c r="F123" s="8"/>
      <c r="G123" s="8"/>
      <c r="H123" s="12"/>
      <c r="I123" s="8"/>
      <c r="J123" s="12"/>
      <c r="K123" s="13">
        <f>IF(AND($H123&lt;&gt;"",AND($E123="CACES®",$F123&lt;&gt;"",$F123&lt;&gt;"Sans objet")),EDATE($H123,12*IFERROR(VLOOKUP($F123,'Référentiel'!$D$2:$G$9,4,FALSE),5))-1,IF($J123="","",$J123))</f>
      </c>
      <c r="L123" s="12"/>
      <c r="M123" s="12"/>
      <c r="N123" s="12"/>
      <c r="O123" s="13">
        <f>IF(OR($A123="",$T123&lt;&gt;"Obligatoire"),"",IFERROR(IF(INDEX(Salariés!$F$2:$F$151,MATCH($A123,Salariés!$H$2:$H$151,0))="","",INDEX(Salariés!$F$2:$F$151,MATCH($A123,Salariés!$H$2:$H$151,0))),""))</f>
      </c>
      <c r="P123" s="13">
        <f>IF(NOT(OR($A123&lt;&gt;"",$B123&lt;&gt;"")),"",IF(COUNT($O123,$K123,$N123)=0,"",MIN($O123,$K123,$N123)))</f>
      </c>
      <c r="Q123" s="14">
        <f>IF(NOT(OR($A123&lt;&gt;"",$B123&lt;&gt;"")),"",IF($S123="Jeune en dérogation (R. 4153-40)","À vérifier : régime des jeunes (R. 4153-40)",IF(LEN(IF($A123="","salarié, ",IF(COUNTIF(Salariés!$H$2:$H$151,$A123)&gt;1,"salarié en double, ",""))&amp;IF($B123="","famille, ","")&amp;IF($E123="","type de contrôle, ","")&amp;IF(AND($T123="Obligatoire",$O123="",$S123&lt;&gt;"Jeune en dérogation (R. 4153-40)"),"attestation médicale, ","")&amp;IF($H123="","contrôle des connaissances, ","")&amp;IF($K123="","échéance du contrôle, ","")&amp;IF($L123="","connaissance des lieux, ","")&amp;IF($M123="","date de délivrance, ","")&amp;IF(AND($S123="Intérimaire",$N123=""),"date limite (fin de mission), ",""))&gt;0,"Incomplète : "&amp;LEFT(IF($A123="","salarié, ",IF(COUNTIF(Salariés!$H$2:$H$151,$A123)&gt;1,"salarié en double, ",""))&amp;IF($B123="","famille, ","")&amp;IF($E123="","type de contrôle, ","")&amp;IF(AND($T123="Obligatoire",$O123="",$S123&lt;&gt;"Jeune en dérogation (R. 4153-40)"),"attestation médicale, ","")&amp;IF($H123="","contrôle des connaissances, ","")&amp;IF($K123="","échéance du contrôle, ","")&amp;IF($L123="","connaissance des lieux, ","")&amp;IF($M123="","date de délivrance, ","")&amp;IF(AND($S123="Intérimaire",$N123=""),"date limite (fin de mission), ",""),LEN(IF($A123="","salarié, ",IF(COUNTIF(Salariés!$H$2:$H$151,$A123)&gt;1,"salarié en double, ",""))&amp;IF($B123="","famille, ","")&amp;IF($E123="","type de contrôle, ","")&amp;IF(AND($T123="Obligatoire",$O123="",$S123&lt;&gt;"Jeune en dérogation (R. 4153-40)"),"attestation médicale, ","")&amp;IF($H123="","contrôle des connaissances, ","")&amp;IF($K123="","échéance du contrôle, ","")&amp;IF($L123="","connaissance des lieux, ","")&amp;IF($M123="","date de délivrance, ","")&amp;IF(AND($S123="Intérimaire",$N123=""),"date limite (fin de mission), ",""))-2),IF(LEN(IF(AND($U123&lt;&gt;"",$M123&lt;&gt;"",$U123&gt;$M123),"attestation plus récente, ","")&amp;IF(AND($H123&lt;&gt;"",$M123&lt;&gt;"",$H123&gt;$M123),"contrôle plus récent, ","")&amp;IF(AND($L123&lt;&gt;"",$M123&lt;&gt;"",$L123&gt;$M123),"connaissance des lieux plus récente, ","")&amp;IF(AND($M123&lt;&gt;"",$M123&gt;TODAY()),"délivrance datée dans le futur, ",""))&gt;0,"À redélivrer : "&amp;LEFT(IF(AND($U123&lt;&gt;"",$M123&lt;&gt;"",$U123&gt;$M123),"attestation plus récente, ","")&amp;IF(AND($H123&lt;&gt;"",$M123&lt;&gt;"",$H123&gt;$M123),"contrôle plus récent, ","")&amp;IF(AND($L123&lt;&gt;"",$M123&lt;&gt;"",$L123&gt;$M123),"connaissance des lieux plus récente, ","")&amp;IF(AND($M123&lt;&gt;"",$M123&gt;TODAY()),"délivrance datée dans le futur, ",""),LEN(IF(AND($U123&lt;&gt;"",$M123&lt;&gt;"",$U123&gt;$M123),"attestation plus récente, ","")&amp;IF(AND($H123&lt;&gt;"",$M123&lt;&gt;"",$H123&gt;$M123),"contrôle plus récent, ","")&amp;IF(AND($L123&lt;&gt;"",$M123&lt;&gt;"",$L123&gt;$M123),"connaissance des lieux plus récente, ","")&amp;IF(AND($M123&lt;&gt;"",$M123&gt;TODAY()),"délivrance datée dans le futur, ",""))-2),IF($P123&lt;TODAY(),"Expirée",IF($P123-TODAY()&lt;=60,"À renouveler","Valide"))))))</f>
      </c>
      <c r="R123" s="8"/>
      <c r="S123" s="14">
        <f>IF($A123="","",IFERROR(INDEX(Salariés!$D$2:$D$151,MATCH($A123,Salariés!$H$2:$H$151,0))&amp;"",""))</f>
      </c>
      <c r="T123" s="14">
        <f>IF($B123="","",IFERROR(VLOOKUP($B123,'Référentiel'!$A$2:$B$10,2,FALSE),""))</f>
      </c>
      <c r="U123" s="14">
        <f>IF(OR($A123="",$T123&lt;&gt;"Obligatoire"),"",IFERROR(IF(INDEX(Salariés!$E$2:$E$151,MATCH($A123,Salariés!$H$2:$H$151,0))="","",INDEX(Salariés!$E$2:$E$151,MATCH($A123,Salariés!$H$2:$H$151,0))),""))</f>
      </c>
      <c r="V123" s="14">
        <f>IF(OR($Q123="Valide",$Q123="À renouveler"),$P123+ROW()/100000,"")</f>
      </c>
      <c r="W123" s="14">
        <f>IF(AND($A123&lt;&gt;"",$A123='Autorisation à imprimer'!$D$1,OR($Q123="Valide",$Q123="À renouveler")),ROW(),"")</f>
      </c>
    </row>
    <row r="124" spans="1:23" x14ac:dyDescent="0.25">
      <c r="A124" s="8"/>
      <c r="B124" s="8"/>
      <c r="C124" s="8"/>
      <c r="D124" s="8"/>
      <c r="E124" s="8"/>
      <c r="F124" s="8"/>
      <c r="G124" s="8"/>
      <c r="H124" s="12"/>
      <c r="I124" s="8"/>
      <c r="J124" s="12"/>
      <c r="K124" s="13">
        <f>IF(AND($H124&lt;&gt;"",AND($E124="CACES®",$F124&lt;&gt;"",$F124&lt;&gt;"Sans objet")),EDATE($H124,12*IFERROR(VLOOKUP($F124,'Référentiel'!$D$2:$G$9,4,FALSE),5))-1,IF($J124="","",$J124))</f>
      </c>
      <c r="L124" s="12"/>
      <c r="M124" s="12"/>
      <c r="N124" s="12"/>
      <c r="O124" s="13">
        <f>IF(OR($A124="",$T124&lt;&gt;"Obligatoire"),"",IFERROR(IF(INDEX(Salariés!$F$2:$F$151,MATCH($A124,Salariés!$H$2:$H$151,0))="","",INDEX(Salariés!$F$2:$F$151,MATCH($A124,Salariés!$H$2:$H$151,0))),""))</f>
      </c>
      <c r="P124" s="13">
        <f>IF(NOT(OR($A124&lt;&gt;"",$B124&lt;&gt;"")),"",IF(COUNT($O124,$K124,$N124)=0,"",MIN($O124,$K124,$N124)))</f>
      </c>
      <c r="Q124" s="14">
        <f>IF(NOT(OR($A124&lt;&gt;"",$B124&lt;&gt;"")),"",IF($S124="Jeune en dérogation (R. 4153-40)","À vérifier : régime des jeunes (R. 4153-40)",IF(LEN(IF($A124="","salarié, ",IF(COUNTIF(Salariés!$H$2:$H$151,$A124)&gt;1,"salarié en double, ",""))&amp;IF($B124="","famille, ","")&amp;IF($E124="","type de contrôle, ","")&amp;IF(AND($T124="Obligatoire",$O124="",$S124&lt;&gt;"Jeune en dérogation (R. 4153-40)"),"attestation médicale, ","")&amp;IF($H124="","contrôle des connaissances, ","")&amp;IF($K124="","échéance du contrôle, ","")&amp;IF($L124="","connaissance des lieux, ","")&amp;IF($M124="","date de délivrance, ","")&amp;IF(AND($S124="Intérimaire",$N124=""),"date limite (fin de mission), ",""))&gt;0,"Incomplète : "&amp;LEFT(IF($A124="","salarié, ",IF(COUNTIF(Salariés!$H$2:$H$151,$A124)&gt;1,"salarié en double, ",""))&amp;IF($B124="","famille, ","")&amp;IF($E124="","type de contrôle, ","")&amp;IF(AND($T124="Obligatoire",$O124="",$S124&lt;&gt;"Jeune en dérogation (R. 4153-40)"),"attestation médicale, ","")&amp;IF($H124="","contrôle des connaissances, ","")&amp;IF($K124="","échéance du contrôle, ","")&amp;IF($L124="","connaissance des lieux, ","")&amp;IF($M124="","date de délivrance, ","")&amp;IF(AND($S124="Intérimaire",$N124=""),"date limite (fin de mission), ",""),LEN(IF($A124="","salarié, ",IF(COUNTIF(Salariés!$H$2:$H$151,$A124)&gt;1,"salarié en double, ",""))&amp;IF($B124="","famille, ","")&amp;IF($E124="","type de contrôle, ","")&amp;IF(AND($T124="Obligatoire",$O124="",$S124&lt;&gt;"Jeune en dérogation (R. 4153-40)"),"attestation médicale, ","")&amp;IF($H124="","contrôle des connaissances, ","")&amp;IF($K124="","échéance du contrôle, ","")&amp;IF($L124="","connaissance des lieux, ","")&amp;IF($M124="","date de délivrance, ","")&amp;IF(AND($S124="Intérimaire",$N124=""),"date limite (fin de mission), ",""))-2),IF(LEN(IF(AND($U124&lt;&gt;"",$M124&lt;&gt;"",$U124&gt;$M124),"attestation plus récente, ","")&amp;IF(AND($H124&lt;&gt;"",$M124&lt;&gt;"",$H124&gt;$M124),"contrôle plus récent, ","")&amp;IF(AND($L124&lt;&gt;"",$M124&lt;&gt;"",$L124&gt;$M124),"connaissance des lieux plus récente, ","")&amp;IF(AND($M124&lt;&gt;"",$M124&gt;TODAY()),"délivrance datée dans le futur, ",""))&gt;0,"À redélivrer : "&amp;LEFT(IF(AND($U124&lt;&gt;"",$M124&lt;&gt;"",$U124&gt;$M124),"attestation plus récente, ","")&amp;IF(AND($H124&lt;&gt;"",$M124&lt;&gt;"",$H124&gt;$M124),"contrôle plus récent, ","")&amp;IF(AND($L124&lt;&gt;"",$M124&lt;&gt;"",$L124&gt;$M124),"connaissance des lieux plus récente, ","")&amp;IF(AND($M124&lt;&gt;"",$M124&gt;TODAY()),"délivrance datée dans le futur, ",""),LEN(IF(AND($U124&lt;&gt;"",$M124&lt;&gt;"",$U124&gt;$M124),"attestation plus récente, ","")&amp;IF(AND($H124&lt;&gt;"",$M124&lt;&gt;"",$H124&gt;$M124),"contrôle plus récent, ","")&amp;IF(AND($L124&lt;&gt;"",$M124&lt;&gt;"",$L124&gt;$M124),"connaissance des lieux plus récente, ","")&amp;IF(AND($M124&lt;&gt;"",$M124&gt;TODAY()),"délivrance datée dans le futur, ",""))-2),IF($P124&lt;TODAY(),"Expirée",IF($P124-TODAY()&lt;=60,"À renouveler","Valide"))))))</f>
      </c>
      <c r="R124" s="8"/>
      <c r="S124" s="14">
        <f>IF($A124="","",IFERROR(INDEX(Salariés!$D$2:$D$151,MATCH($A124,Salariés!$H$2:$H$151,0))&amp;"",""))</f>
      </c>
      <c r="T124" s="14">
        <f>IF($B124="","",IFERROR(VLOOKUP($B124,'Référentiel'!$A$2:$B$10,2,FALSE),""))</f>
      </c>
      <c r="U124" s="14">
        <f>IF(OR($A124="",$T124&lt;&gt;"Obligatoire"),"",IFERROR(IF(INDEX(Salariés!$E$2:$E$151,MATCH($A124,Salariés!$H$2:$H$151,0))="","",INDEX(Salariés!$E$2:$E$151,MATCH($A124,Salariés!$H$2:$H$151,0))),""))</f>
      </c>
      <c r="V124" s="14">
        <f>IF(OR($Q124="Valide",$Q124="À renouveler"),$P124+ROW()/100000,"")</f>
      </c>
      <c r="W124" s="14">
        <f>IF(AND($A124&lt;&gt;"",$A124='Autorisation à imprimer'!$D$1,OR($Q124="Valide",$Q124="À renouveler")),ROW(),"")</f>
      </c>
    </row>
    <row r="125" spans="1:23" x14ac:dyDescent="0.25">
      <c r="A125" s="8"/>
      <c r="B125" s="8"/>
      <c r="C125" s="8"/>
      <c r="D125" s="8"/>
      <c r="E125" s="8"/>
      <c r="F125" s="8"/>
      <c r="G125" s="8"/>
      <c r="H125" s="12"/>
      <c r="I125" s="8"/>
      <c r="J125" s="12"/>
      <c r="K125" s="13">
        <f>IF(AND($H125&lt;&gt;"",AND($E125="CACES®",$F125&lt;&gt;"",$F125&lt;&gt;"Sans objet")),EDATE($H125,12*IFERROR(VLOOKUP($F125,'Référentiel'!$D$2:$G$9,4,FALSE),5))-1,IF($J125="","",$J125))</f>
      </c>
      <c r="L125" s="12"/>
      <c r="M125" s="12"/>
      <c r="N125" s="12"/>
      <c r="O125" s="13">
        <f>IF(OR($A125="",$T125&lt;&gt;"Obligatoire"),"",IFERROR(IF(INDEX(Salariés!$F$2:$F$151,MATCH($A125,Salariés!$H$2:$H$151,0))="","",INDEX(Salariés!$F$2:$F$151,MATCH($A125,Salariés!$H$2:$H$151,0))),""))</f>
      </c>
      <c r="P125" s="13">
        <f>IF(NOT(OR($A125&lt;&gt;"",$B125&lt;&gt;"")),"",IF(COUNT($O125,$K125,$N125)=0,"",MIN($O125,$K125,$N125)))</f>
      </c>
      <c r="Q125" s="14">
        <f>IF(NOT(OR($A125&lt;&gt;"",$B125&lt;&gt;"")),"",IF($S125="Jeune en dérogation (R. 4153-40)","À vérifier : régime des jeunes (R. 4153-40)",IF(LEN(IF($A125="","salarié, ",IF(COUNTIF(Salariés!$H$2:$H$151,$A125)&gt;1,"salarié en double, ",""))&amp;IF($B125="","famille, ","")&amp;IF($E125="","type de contrôle, ","")&amp;IF(AND($T125="Obligatoire",$O125="",$S125&lt;&gt;"Jeune en dérogation (R. 4153-40)"),"attestation médicale, ","")&amp;IF($H125="","contrôle des connaissances, ","")&amp;IF($K125="","échéance du contrôle, ","")&amp;IF($L125="","connaissance des lieux, ","")&amp;IF($M125="","date de délivrance, ","")&amp;IF(AND($S125="Intérimaire",$N125=""),"date limite (fin de mission), ",""))&gt;0,"Incomplète : "&amp;LEFT(IF($A125="","salarié, ",IF(COUNTIF(Salariés!$H$2:$H$151,$A125)&gt;1,"salarié en double, ",""))&amp;IF($B125="","famille, ","")&amp;IF($E125="","type de contrôle, ","")&amp;IF(AND($T125="Obligatoire",$O125="",$S125&lt;&gt;"Jeune en dérogation (R. 4153-40)"),"attestation médicale, ","")&amp;IF($H125="","contrôle des connaissances, ","")&amp;IF($K125="","échéance du contrôle, ","")&amp;IF($L125="","connaissance des lieux, ","")&amp;IF($M125="","date de délivrance, ","")&amp;IF(AND($S125="Intérimaire",$N125=""),"date limite (fin de mission), ",""),LEN(IF($A125="","salarié, ",IF(COUNTIF(Salariés!$H$2:$H$151,$A125)&gt;1,"salarié en double, ",""))&amp;IF($B125="","famille, ","")&amp;IF($E125="","type de contrôle, ","")&amp;IF(AND($T125="Obligatoire",$O125="",$S125&lt;&gt;"Jeune en dérogation (R. 4153-40)"),"attestation médicale, ","")&amp;IF($H125="","contrôle des connaissances, ","")&amp;IF($K125="","échéance du contrôle, ","")&amp;IF($L125="","connaissance des lieux, ","")&amp;IF($M125="","date de délivrance, ","")&amp;IF(AND($S125="Intérimaire",$N125=""),"date limite (fin de mission), ",""))-2),IF(LEN(IF(AND($U125&lt;&gt;"",$M125&lt;&gt;"",$U125&gt;$M125),"attestation plus récente, ","")&amp;IF(AND($H125&lt;&gt;"",$M125&lt;&gt;"",$H125&gt;$M125),"contrôle plus récent, ","")&amp;IF(AND($L125&lt;&gt;"",$M125&lt;&gt;"",$L125&gt;$M125),"connaissance des lieux plus récente, ","")&amp;IF(AND($M125&lt;&gt;"",$M125&gt;TODAY()),"délivrance datée dans le futur, ",""))&gt;0,"À redélivrer : "&amp;LEFT(IF(AND($U125&lt;&gt;"",$M125&lt;&gt;"",$U125&gt;$M125),"attestation plus récente, ","")&amp;IF(AND($H125&lt;&gt;"",$M125&lt;&gt;"",$H125&gt;$M125),"contrôle plus récent, ","")&amp;IF(AND($L125&lt;&gt;"",$M125&lt;&gt;"",$L125&gt;$M125),"connaissance des lieux plus récente, ","")&amp;IF(AND($M125&lt;&gt;"",$M125&gt;TODAY()),"délivrance datée dans le futur, ",""),LEN(IF(AND($U125&lt;&gt;"",$M125&lt;&gt;"",$U125&gt;$M125),"attestation plus récente, ","")&amp;IF(AND($H125&lt;&gt;"",$M125&lt;&gt;"",$H125&gt;$M125),"contrôle plus récent, ","")&amp;IF(AND($L125&lt;&gt;"",$M125&lt;&gt;"",$L125&gt;$M125),"connaissance des lieux plus récente, ","")&amp;IF(AND($M125&lt;&gt;"",$M125&gt;TODAY()),"délivrance datée dans le futur, ",""))-2),IF($P125&lt;TODAY(),"Expirée",IF($P125-TODAY()&lt;=60,"À renouveler","Valide"))))))</f>
      </c>
      <c r="R125" s="8"/>
      <c r="S125" s="14">
        <f>IF($A125="","",IFERROR(INDEX(Salariés!$D$2:$D$151,MATCH($A125,Salariés!$H$2:$H$151,0))&amp;"",""))</f>
      </c>
      <c r="T125" s="14">
        <f>IF($B125="","",IFERROR(VLOOKUP($B125,'Référentiel'!$A$2:$B$10,2,FALSE),""))</f>
      </c>
      <c r="U125" s="14">
        <f>IF(OR($A125="",$T125&lt;&gt;"Obligatoire"),"",IFERROR(IF(INDEX(Salariés!$E$2:$E$151,MATCH($A125,Salariés!$H$2:$H$151,0))="","",INDEX(Salariés!$E$2:$E$151,MATCH($A125,Salariés!$H$2:$H$151,0))),""))</f>
      </c>
      <c r="V125" s="14">
        <f>IF(OR($Q125="Valide",$Q125="À renouveler"),$P125+ROW()/100000,"")</f>
      </c>
      <c r="W125" s="14">
        <f>IF(AND($A125&lt;&gt;"",$A125='Autorisation à imprimer'!$D$1,OR($Q125="Valide",$Q125="À renouveler")),ROW(),"")</f>
      </c>
    </row>
    <row r="126" spans="1:23" x14ac:dyDescent="0.25">
      <c r="A126" s="8"/>
      <c r="B126" s="8"/>
      <c r="C126" s="8"/>
      <c r="D126" s="8"/>
      <c r="E126" s="8"/>
      <c r="F126" s="8"/>
      <c r="G126" s="8"/>
      <c r="H126" s="12"/>
      <c r="I126" s="8"/>
      <c r="J126" s="12"/>
      <c r="K126" s="13">
        <f>IF(AND($H126&lt;&gt;"",AND($E126="CACES®",$F126&lt;&gt;"",$F126&lt;&gt;"Sans objet")),EDATE($H126,12*IFERROR(VLOOKUP($F126,'Référentiel'!$D$2:$G$9,4,FALSE),5))-1,IF($J126="","",$J126))</f>
      </c>
      <c r="L126" s="12"/>
      <c r="M126" s="12"/>
      <c r="N126" s="12"/>
      <c r="O126" s="13">
        <f>IF(OR($A126="",$T126&lt;&gt;"Obligatoire"),"",IFERROR(IF(INDEX(Salariés!$F$2:$F$151,MATCH($A126,Salariés!$H$2:$H$151,0))="","",INDEX(Salariés!$F$2:$F$151,MATCH($A126,Salariés!$H$2:$H$151,0))),""))</f>
      </c>
      <c r="P126" s="13">
        <f>IF(NOT(OR($A126&lt;&gt;"",$B126&lt;&gt;"")),"",IF(COUNT($O126,$K126,$N126)=0,"",MIN($O126,$K126,$N126)))</f>
      </c>
      <c r="Q126" s="14">
        <f>IF(NOT(OR($A126&lt;&gt;"",$B126&lt;&gt;"")),"",IF($S126="Jeune en dérogation (R. 4153-40)","À vérifier : régime des jeunes (R. 4153-40)",IF(LEN(IF($A126="","salarié, ",IF(COUNTIF(Salariés!$H$2:$H$151,$A126)&gt;1,"salarié en double, ",""))&amp;IF($B126="","famille, ","")&amp;IF($E126="","type de contrôle, ","")&amp;IF(AND($T126="Obligatoire",$O126="",$S126&lt;&gt;"Jeune en dérogation (R. 4153-40)"),"attestation médicale, ","")&amp;IF($H126="","contrôle des connaissances, ","")&amp;IF($K126="","échéance du contrôle, ","")&amp;IF($L126="","connaissance des lieux, ","")&amp;IF($M126="","date de délivrance, ","")&amp;IF(AND($S126="Intérimaire",$N126=""),"date limite (fin de mission), ",""))&gt;0,"Incomplète : "&amp;LEFT(IF($A126="","salarié, ",IF(COUNTIF(Salariés!$H$2:$H$151,$A126)&gt;1,"salarié en double, ",""))&amp;IF($B126="","famille, ","")&amp;IF($E126="","type de contrôle, ","")&amp;IF(AND($T126="Obligatoire",$O126="",$S126&lt;&gt;"Jeune en dérogation (R. 4153-40)"),"attestation médicale, ","")&amp;IF($H126="","contrôle des connaissances, ","")&amp;IF($K126="","échéance du contrôle, ","")&amp;IF($L126="","connaissance des lieux, ","")&amp;IF($M126="","date de délivrance, ","")&amp;IF(AND($S126="Intérimaire",$N126=""),"date limite (fin de mission), ",""),LEN(IF($A126="","salarié, ",IF(COUNTIF(Salariés!$H$2:$H$151,$A126)&gt;1,"salarié en double, ",""))&amp;IF($B126="","famille, ","")&amp;IF($E126="","type de contrôle, ","")&amp;IF(AND($T126="Obligatoire",$O126="",$S126&lt;&gt;"Jeune en dérogation (R. 4153-40)"),"attestation médicale, ","")&amp;IF($H126="","contrôle des connaissances, ","")&amp;IF($K126="","échéance du contrôle, ","")&amp;IF($L126="","connaissance des lieux, ","")&amp;IF($M126="","date de délivrance, ","")&amp;IF(AND($S126="Intérimaire",$N126=""),"date limite (fin de mission), ",""))-2),IF(LEN(IF(AND($U126&lt;&gt;"",$M126&lt;&gt;"",$U126&gt;$M126),"attestation plus récente, ","")&amp;IF(AND($H126&lt;&gt;"",$M126&lt;&gt;"",$H126&gt;$M126),"contrôle plus récent, ","")&amp;IF(AND($L126&lt;&gt;"",$M126&lt;&gt;"",$L126&gt;$M126),"connaissance des lieux plus récente, ","")&amp;IF(AND($M126&lt;&gt;"",$M126&gt;TODAY()),"délivrance datée dans le futur, ",""))&gt;0,"À redélivrer : "&amp;LEFT(IF(AND($U126&lt;&gt;"",$M126&lt;&gt;"",$U126&gt;$M126),"attestation plus récente, ","")&amp;IF(AND($H126&lt;&gt;"",$M126&lt;&gt;"",$H126&gt;$M126),"contrôle plus récent, ","")&amp;IF(AND($L126&lt;&gt;"",$M126&lt;&gt;"",$L126&gt;$M126),"connaissance des lieux plus récente, ","")&amp;IF(AND($M126&lt;&gt;"",$M126&gt;TODAY()),"délivrance datée dans le futur, ",""),LEN(IF(AND($U126&lt;&gt;"",$M126&lt;&gt;"",$U126&gt;$M126),"attestation plus récente, ","")&amp;IF(AND($H126&lt;&gt;"",$M126&lt;&gt;"",$H126&gt;$M126),"contrôle plus récent, ","")&amp;IF(AND($L126&lt;&gt;"",$M126&lt;&gt;"",$L126&gt;$M126),"connaissance des lieux plus récente, ","")&amp;IF(AND($M126&lt;&gt;"",$M126&gt;TODAY()),"délivrance datée dans le futur, ",""))-2),IF($P126&lt;TODAY(),"Expirée",IF($P126-TODAY()&lt;=60,"À renouveler","Valide"))))))</f>
      </c>
      <c r="R126" s="8"/>
      <c r="S126" s="14">
        <f>IF($A126="","",IFERROR(INDEX(Salariés!$D$2:$D$151,MATCH($A126,Salariés!$H$2:$H$151,0))&amp;"",""))</f>
      </c>
      <c r="T126" s="14">
        <f>IF($B126="","",IFERROR(VLOOKUP($B126,'Référentiel'!$A$2:$B$10,2,FALSE),""))</f>
      </c>
      <c r="U126" s="14">
        <f>IF(OR($A126="",$T126&lt;&gt;"Obligatoire"),"",IFERROR(IF(INDEX(Salariés!$E$2:$E$151,MATCH($A126,Salariés!$H$2:$H$151,0))="","",INDEX(Salariés!$E$2:$E$151,MATCH($A126,Salariés!$H$2:$H$151,0))),""))</f>
      </c>
      <c r="V126" s="14">
        <f>IF(OR($Q126="Valide",$Q126="À renouveler"),$P126+ROW()/100000,"")</f>
      </c>
      <c r="W126" s="14">
        <f>IF(AND($A126&lt;&gt;"",$A126='Autorisation à imprimer'!$D$1,OR($Q126="Valide",$Q126="À renouveler")),ROW(),"")</f>
      </c>
    </row>
    <row r="127" spans="1:23" x14ac:dyDescent="0.25">
      <c r="A127" s="8"/>
      <c r="B127" s="8"/>
      <c r="C127" s="8"/>
      <c r="D127" s="8"/>
      <c r="E127" s="8"/>
      <c r="F127" s="8"/>
      <c r="G127" s="8"/>
      <c r="H127" s="12"/>
      <c r="I127" s="8"/>
      <c r="J127" s="12"/>
      <c r="K127" s="13">
        <f>IF(AND($H127&lt;&gt;"",AND($E127="CACES®",$F127&lt;&gt;"",$F127&lt;&gt;"Sans objet")),EDATE($H127,12*IFERROR(VLOOKUP($F127,'Référentiel'!$D$2:$G$9,4,FALSE),5))-1,IF($J127="","",$J127))</f>
      </c>
      <c r="L127" s="12"/>
      <c r="M127" s="12"/>
      <c r="N127" s="12"/>
      <c r="O127" s="13">
        <f>IF(OR($A127="",$T127&lt;&gt;"Obligatoire"),"",IFERROR(IF(INDEX(Salariés!$F$2:$F$151,MATCH($A127,Salariés!$H$2:$H$151,0))="","",INDEX(Salariés!$F$2:$F$151,MATCH($A127,Salariés!$H$2:$H$151,0))),""))</f>
      </c>
      <c r="P127" s="13">
        <f>IF(NOT(OR($A127&lt;&gt;"",$B127&lt;&gt;"")),"",IF(COUNT($O127,$K127,$N127)=0,"",MIN($O127,$K127,$N127)))</f>
      </c>
      <c r="Q127" s="14">
        <f>IF(NOT(OR($A127&lt;&gt;"",$B127&lt;&gt;"")),"",IF($S127="Jeune en dérogation (R. 4153-40)","À vérifier : régime des jeunes (R. 4153-40)",IF(LEN(IF($A127="","salarié, ",IF(COUNTIF(Salariés!$H$2:$H$151,$A127)&gt;1,"salarié en double, ",""))&amp;IF($B127="","famille, ","")&amp;IF($E127="","type de contrôle, ","")&amp;IF(AND($T127="Obligatoire",$O127="",$S127&lt;&gt;"Jeune en dérogation (R. 4153-40)"),"attestation médicale, ","")&amp;IF($H127="","contrôle des connaissances, ","")&amp;IF($K127="","échéance du contrôle, ","")&amp;IF($L127="","connaissance des lieux, ","")&amp;IF($M127="","date de délivrance, ","")&amp;IF(AND($S127="Intérimaire",$N127=""),"date limite (fin de mission), ",""))&gt;0,"Incomplète : "&amp;LEFT(IF($A127="","salarié, ",IF(COUNTIF(Salariés!$H$2:$H$151,$A127)&gt;1,"salarié en double, ",""))&amp;IF($B127="","famille, ","")&amp;IF($E127="","type de contrôle, ","")&amp;IF(AND($T127="Obligatoire",$O127="",$S127&lt;&gt;"Jeune en dérogation (R. 4153-40)"),"attestation médicale, ","")&amp;IF($H127="","contrôle des connaissances, ","")&amp;IF($K127="","échéance du contrôle, ","")&amp;IF($L127="","connaissance des lieux, ","")&amp;IF($M127="","date de délivrance, ","")&amp;IF(AND($S127="Intérimaire",$N127=""),"date limite (fin de mission), ",""),LEN(IF($A127="","salarié, ",IF(COUNTIF(Salariés!$H$2:$H$151,$A127)&gt;1,"salarié en double, ",""))&amp;IF($B127="","famille, ","")&amp;IF($E127="","type de contrôle, ","")&amp;IF(AND($T127="Obligatoire",$O127="",$S127&lt;&gt;"Jeune en dérogation (R. 4153-40)"),"attestation médicale, ","")&amp;IF($H127="","contrôle des connaissances, ","")&amp;IF($K127="","échéance du contrôle, ","")&amp;IF($L127="","connaissance des lieux, ","")&amp;IF($M127="","date de délivrance, ","")&amp;IF(AND($S127="Intérimaire",$N127=""),"date limite (fin de mission), ",""))-2),IF(LEN(IF(AND($U127&lt;&gt;"",$M127&lt;&gt;"",$U127&gt;$M127),"attestation plus récente, ","")&amp;IF(AND($H127&lt;&gt;"",$M127&lt;&gt;"",$H127&gt;$M127),"contrôle plus récent, ","")&amp;IF(AND($L127&lt;&gt;"",$M127&lt;&gt;"",$L127&gt;$M127),"connaissance des lieux plus récente, ","")&amp;IF(AND($M127&lt;&gt;"",$M127&gt;TODAY()),"délivrance datée dans le futur, ",""))&gt;0,"À redélivrer : "&amp;LEFT(IF(AND($U127&lt;&gt;"",$M127&lt;&gt;"",$U127&gt;$M127),"attestation plus récente, ","")&amp;IF(AND($H127&lt;&gt;"",$M127&lt;&gt;"",$H127&gt;$M127),"contrôle plus récent, ","")&amp;IF(AND($L127&lt;&gt;"",$M127&lt;&gt;"",$L127&gt;$M127),"connaissance des lieux plus récente, ","")&amp;IF(AND($M127&lt;&gt;"",$M127&gt;TODAY()),"délivrance datée dans le futur, ",""),LEN(IF(AND($U127&lt;&gt;"",$M127&lt;&gt;"",$U127&gt;$M127),"attestation plus récente, ","")&amp;IF(AND($H127&lt;&gt;"",$M127&lt;&gt;"",$H127&gt;$M127),"contrôle plus récent, ","")&amp;IF(AND($L127&lt;&gt;"",$M127&lt;&gt;"",$L127&gt;$M127),"connaissance des lieux plus récente, ","")&amp;IF(AND($M127&lt;&gt;"",$M127&gt;TODAY()),"délivrance datée dans le futur, ",""))-2),IF($P127&lt;TODAY(),"Expirée",IF($P127-TODAY()&lt;=60,"À renouveler","Valide"))))))</f>
      </c>
      <c r="R127" s="8"/>
      <c r="S127" s="14">
        <f>IF($A127="","",IFERROR(INDEX(Salariés!$D$2:$D$151,MATCH($A127,Salariés!$H$2:$H$151,0))&amp;"",""))</f>
      </c>
      <c r="T127" s="14">
        <f>IF($B127="","",IFERROR(VLOOKUP($B127,'Référentiel'!$A$2:$B$10,2,FALSE),""))</f>
      </c>
      <c r="U127" s="14">
        <f>IF(OR($A127="",$T127&lt;&gt;"Obligatoire"),"",IFERROR(IF(INDEX(Salariés!$E$2:$E$151,MATCH($A127,Salariés!$H$2:$H$151,0))="","",INDEX(Salariés!$E$2:$E$151,MATCH($A127,Salariés!$H$2:$H$151,0))),""))</f>
      </c>
      <c r="V127" s="14">
        <f>IF(OR($Q127="Valide",$Q127="À renouveler"),$P127+ROW()/100000,"")</f>
      </c>
      <c r="W127" s="14">
        <f>IF(AND($A127&lt;&gt;"",$A127='Autorisation à imprimer'!$D$1,OR($Q127="Valide",$Q127="À renouveler")),ROW(),"")</f>
      </c>
    </row>
    <row r="128" spans="1:23" x14ac:dyDescent="0.25">
      <c r="A128" s="8"/>
      <c r="B128" s="8"/>
      <c r="C128" s="8"/>
      <c r="D128" s="8"/>
      <c r="E128" s="8"/>
      <c r="F128" s="8"/>
      <c r="G128" s="8"/>
      <c r="H128" s="12"/>
      <c r="I128" s="8"/>
      <c r="J128" s="12"/>
      <c r="K128" s="13">
        <f>IF(AND($H128&lt;&gt;"",AND($E128="CACES®",$F128&lt;&gt;"",$F128&lt;&gt;"Sans objet")),EDATE($H128,12*IFERROR(VLOOKUP($F128,'Référentiel'!$D$2:$G$9,4,FALSE),5))-1,IF($J128="","",$J128))</f>
      </c>
      <c r="L128" s="12"/>
      <c r="M128" s="12"/>
      <c r="N128" s="12"/>
      <c r="O128" s="13">
        <f>IF(OR($A128="",$T128&lt;&gt;"Obligatoire"),"",IFERROR(IF(INDEX(Salariés!$F$2:$F$151,MATCH($A128,Salariés!$H$2:$H$151,0))="","",INDEX(Salariés!$F$2:$F$151,MATCH($A128,Salariés!$H$2:$H$151,0))),""))</f>
      </c>
      <c r="P128" s="13">
        <f>IF(NOT(OR($A128&lt;&gt;"",$B128&lt;&gt;"")),"",IF(COUNT($O128,$K128,$N128)=0,"",MIN($O128,$K128,$N128)))</f>
      </c>
      <c r="Q128" s="14">
        <f>IF(NOT(OR($A128&lt;&gt;"",$B128&lt;&gt;"")),"",IF($S128="Jeune en dérogation (R. 4153-40)","À vérifier : régime des jeunes (R. 4153-40)",IF(LEN(IF($A128="","salarié, ",IF(COUNTIF(Salariés!$H$2:$H$151,$A128)&gt;1,"salarié en double, ",""))&amp;IF($B128="","famille, ","")&amp;IF($E128="","type de contrôle, ","")&amp;IF(AND($T128="Obligatoire",$O128="",$S128&lt;&gt;"Jeune en dérogation (R. 4153-40)"),"attestation médicale, ","")&amp;IF($H128="","contrôle des connaissances, ","")&amp;IF($K128="","échéance du contrôle, ","")&amp;IF($L128="","connaissance des lieux, ","")&amp;IF($M128="","date de délivrance, ","")&amp;IF(AND($S128="Intérimaire",$N128=""),"date limite (fin de mission), ",""))&gt;0,"Incomplète : "&amp;LEFT(IF($A128="","salarié, ",IF(COUNTIF(Salariés!$H$2:$H$151,$A128)&gt;1,"salarié en double, ",""))&amp;IF($B128="","famille, ","")&amp;IF($E128="","type de contrôle, ","")&amp;IF(AND($T128="Obligatoire",$O128="",$S128&lt;&gt;"Jeune en dérogation (R. 4153-40)"),"attestation médicale, ","")&amp;IF($H128="","contrôle des connaissances, ","")&amp;IF($K128="","échéance du contrôle, ","")&amp;IF($L128="","connaissance des lieux, ","")&amp;IF($M128="","date de délivrance, ","")&amp;IF(AND($S128="Intérimaire",$N128=""),"date limite (fin de mission), ",""),LEN(IF($A128="","salarié, ",IF(COUNTIF(Salariés!$H$2:$H$151,$A128)&gt;1,"salarié en double, ",""))&amp;IF($B128="","famille, ","")&amp;IF($E128="","type de contrôle, ","")&amp;IF(AND($T128="Obligatoire",$O128="",$S128&lt;&gt;"Jeune en dérogation (R. 4153-40)"),"attestation médicale, ","")&amp;IF($H128="","contrôle des connaissances, ","")&amp;IF($K128="","échéance du contrôle, ","")&amp;IF($L128="","connaissance des lieux, ","")&amp;IF($M128="","date de délivrance, ","")&amp;IF(AND($S128="Intérimaire",$N128=""),"date limite (fin de mission), ",""))-2),IF(LEN(IF(AND($U128&lt;&gt;"",$M128&lt;&gt;"",$U128&gt;$M128),"attestation plus récente, ","")&amp;IF(AND($H128&lt;&gt;"",$M128&lt;&gt;"",$H128&gt;$M128),"contrôle plus récent, ","")&amp;IF(AND($L128&lt;&gt;"",$M128&lt;&gt;"",$L128&gt;$M128),"connaissance des lieux plus récente, ","")&amp;IF(AND($M128&lt;&gt;"",$M128&gt;TODAY()),"délivrance datée dans le futur, ",""))&gt;0,"À redélivrer : "&amp;LEFT(IF(AND($U128&lt;&gt;"",$M128&lt;&gt;"",$U128&gt;$M128),"attestation plus récente, ","")&amp;IF(AND($H128&lt;&gt;"",$M128&lt;&gt;"",$H128&gt;$M128),"contrôle plus récent, ","")&amp;IF(AND($L128&lt;&gt;"",$M128&lt;&gt;"",$L128&gt;$M128),"connaissance des lieux plus récente, ","")&amp;IF(AND($M128&lt;&gt;"",$M128&gt;TODAY()),"délivrance datée dans le futur, ",""),LEN(IF(AND($U128&lt;&gt;"",$M128&lt;&gt;"",$U128&gt;$M128),"attestation plus récente, ","")&amp;IF(AND($H128&lt;&gt;"",$M128&lt;&gt;"",$H128&gt;$M128),"contrôle plus récent, ","")&amp;IF(AND($L128&lt;&gt;"",$M128&lt;&gt;"",$L128&gt;$M128),"connaissance des lieux plus récente, ","")&amp;IF(AND($M128&lt;&gt;"",$M128&gt;TODAY()),"délivrance datée dans le futur, ",""))-2),IF($P128&lt;TODAY(),"Expirée",IF($P128-TODAY()&lt;=60,"À renouveler","Valide"))))))</f>
      </c>
      <c r="R128" s="8"/>
      <c r="S128" s="14">
        <f>IF($A128="","",IFERROR(INDEX(Salariés!$D$2:$D$151,MATCH($A128,Salariés!$H$2:$H$151,0))&amp;"",""))</f>
      </c>
      <c r="T128" s="14">
        <f>IF($B128="","",IFERROR(VLOOKUP($B128,'Référentiel'!$A$2:$B$10,2,FALSE),""))</f>
      </c>
      <c r="U128" s="14">
        <f>IF(OR($A128="",$T128&lt;&gt;"Obligatoire"),"",IFERROR(IF(INDEX(Salariés!$E$2:$E$151,MATCH($A128,Salariés!$H$2:$H$151,0))="","",INDEX(Salariés!$E$2:$E$151,MATCH($A128,Salariés!$H$2:$H$151,0))),""))</f>
      </c>
      <c r="V128" s="14">
        <f>IF(OR($Q128="Valide",$Q128="À renouveler"),$P128+ROW()/100000,"")</f>
      </c>
      <c r="W128" s="14">
        <f>IF(AND($A128&lt;&gt;"",$A128='Autorisation à imprimer'!$D$1,OR($Q128="Valide",$Q128="À renouveler")),ROW(),"")</f>
      </c>
    </row>
    <row r="129" spans="1:23" x14ac:dyDescent="0.25">
      <c r="A129" s="8"/>
      <c r="B129" s="8"/>
      <c r="C129" s="8"/>
      <c r="D129" s="8"/>
      <c r="E129" s="8"/>
      <c r="F129" s="8"/>
      <c r="G129" s="8"/>
      <c r="H129" s="12"/>
      <c r="I129" s="8"/>
      <c r="J129" s="12"/>
      <c r="K129" s="13">
        <f>IF(AND($H129&lt;&gt;"",AND($E129="CACES®",$F129&lt;&gt;"",$F129&lt;&gt;"Sans objet")),EDATE($H129,12*IFERROR(VLOOKUP($F129,'Référentiel'!$D$2:$G$9,4,FALSE),5))-1,IF($J129="","",$J129))</f>
      </c>
      <c r="L129" s="12"/>
      <c r="M129" s="12"/>
      <c r="N129" s="12"/>
      <c r="O129" s="13">
        <f>IF(OR($A129="",$T129&lt;&gt;"Obligatoire"),"",IFERROR(IF(INDEX(Salariés!$F$2:$F$151,MATCH($A129,Salariés!$H$2:$H$151,0))="","",INDEX(Salariés!$F$2:$F$151,MATCH($A129,Salariés!$H$2:$H$151,0))),""))</f>
      </c>
      <c r="P129" s="13">
        <f>IF(NOT(OR($A129&lt;&gt;"",$B129&lt;&gt;"")),"",IF(COUNT($O129,$K129,$N129)=0,"",MIN($O129,$K129,$N129)))</f>
      </c>
      <c r="Q129" s="14">
        <f>IF(NOT(OR($A129&lt;&gt;"",$B129&lt;&gt;"")),"",IF($S129="Jeune en dérogation (R. 4153-40)","À vérifier : régime des jeunes (R. 4153-40)",IF(LEN(IF($A129="","salarié, ",IF(COUNTIF(Salariés!$H$2:$H$151,$A129)&gt;1,"salarié en double, ",""))&amp;IF($B129="","famille, ","")&amp;IF($E129="","type de contrôle, ","")&amp;IF(AND($T129="Obligatoire",$O129="",$S129&lt;&gt;"Jeune en dérogation (R. 4153-40)"),"attestation médicale, ","")&amp;IF($H129="","contrôle des connaissances, ","")&amp;IF($K129="","échéance du contrôle, ","")&amp;IF($L129="","connaissance des lieux, ","")&amp;IF($M129="","date de délivrance, ","")&amp;IF(AND($S129="Intérimaire",$N129=""),"date limite (fin de mission), ",""))&gt;0,"Incomplète : "&amp;LEFT(IF($A129="","salarié, ",IF(COUNTIF(Salariés!$H$2:$H$151,$A129)&gt;1,"salarié en double, ",""))&amp;IF($B129="","famille, ","")&amp;IF($E129="","type de contrôle, ","")&amp;IF(AND($T129="Obligatoire",$O129="",$S129&lt;&gt;"Jeune en dérogation (R. 4153-40)"),"attestation médicale, ","")&amp;IF($H129="","contrôle des connaissances, ","")&amp;IF($K129="","échéance du contrôle, ","")&amp;IF($L129="","connaissance des lieux, ","")&amp;IF($M129="","date de délivrance, ","")&amp;IF(AND($S129="Intérimaire",$N129=""),"date limite (fin de mission), ",""),LEN(IF($A129="","salarié, ",IF(COUNTIF(Salariés!$H$2:$H$151,$A129)&gt;1,"salarié en double, ",""))&amp;IF($B129="","famille, ","")&amp;IF($E129="","type de contrôle, ","")&amp;IF(AND($T129="Obligatoire",$O129="",$S129&lt;&gt;"Jeune en dérogation (R. 4153-40)"),"attestation médicale, ","")&amp;IF($H129="","contrôle des connaissances, ","")&amp;IF($K129="","échéance du contrôle, ","")&amp;IF($L129="","connaissance des lieux, ","")&amp;IF($M129="","date de délivrance, ","")&amp;IF(AND($S129="Intérimaire",$N129=""),"date limite (fin de mission), ",""))-2),IF(LEN(IF(AND($U129&lt;&gt;"",$M129&lt;&gt;"",$U129&gt;$M129),"attestation plus récente, ","")&amp;IF(AND($H129&lt;&gt;"",$M129&lt;&gt;"",$H129&gt;$M129),"contrôle plus récent, ","")&amp;IF(AND($L129&lt;&gt;"",$M129&lt;&gt;"",$L129&gt;$M129),"connaissance des lieux plus récente, ","")&amp;IF(AND($M129&lt;&gt;"",$M129&gt;TODAY()),"délivrance datée dans le futur, ",""))&gt;0,"À redélivrer : "&amp;LEFT(IF(AND($U129&lt;&gt;"",$M129&lt;&gt;"",$U129&gt;$M129),"attestation plus récente, ","")&amp;IF(AND($H129&lt;&gt;"",$M129&lt;&gt;"",$H129&gt;$M129),"contrôle plus récent, ","")&amp;IF(AND($L129&lt;&gt;"",$M129&lt;&gt;"",$L129&gt;$M129),"connaissance des lieux plus récente, ","")&amp;IF(AND($M129&lt;&gt;"",$M129&gt;TODAY()),"délivrance datée dans le futur, ",""),LEN(IF(AND($U129&lt;&gt;"",$M129&lt;&gt;"",$U129&gt;$M129),"attestation plus récente, ","")&amp;IF(AND($H129&lt;&gt;"",$M129&lt;&gt;"",$H129&gt;$M129),"contrôle plus récent, ","")&amp;IF(AND($L129&lt;&gt;"",$M129&lt;&gt;"",$L129&gt;$M129),"connaissance des lieux plus récente, ","")&amp;IF(AND($M129&lt;&gt;"",$M129&gt;TODAY()),"délivrance datée dans le futur, ",""))-2),IF($P129&lt;TODAY(),"Expirée",IF($P129-TODAY()&lt;=60,"À renouveler","Valide"))))))</f>
      </c>
      <c r="R129" s="8"/>
      <c r="S129" s="14">
        <f>IF($A129="","",IFERROR(INDEX(Salariés!$D$2:$D$151,MATCH($A129,Salariés!$H$2:$H$151,0))&amp;"",""))</f>
      </c>
      <c r="T129" s="14">
        <f>IF($B129="","",IFERROR(VLOOKUP($B129,'Référentiel'!$A$2:$B$10,2,FALSE),""))</f>
      </c>
      <c r="U129" s="14">
        <f>IF(OR($A129="",$T129&lt;&gt;"Obligatoire"),"",IFERROR(IF(INDEX(Salariés!$E$2:$E$151,MATCH($A129,Salariés!$H$2:$H$151,0))="","",INDEX(Salariés!$E$2:$E$151,MATCH($A129,Salariés!$H$2:$H$151,0))),""))</f>
      </c>
      <c r="V129" s="14">
        <f>IF(OR($Q129="Valide",$Q129="À renouveler"),$P129+ROW()/100000,"")</f>
      </c>
      <c r="W129" s="14">
        <f>IF(AND($A129&lt;&gt;"",$A129='Autorisation à imprimer'!$D$1,OR($Q129="Valide",$Q129="À renouveler")),ROW(),"")</f>
      </c>
    </row>
    <row r="130" spans="1:23" x14ac:dyDescent="0.25">
      <c r="A130" s="8"/>
      <c r="B130" s="8"/>
      <c r="C130" s="8"/>
      <c r="D130" s="8"/>
      <c r="E130" s="8"/>
      <c r="F130" s="8"/>
      <c r="G130" s="8"/>
      <c r="H130" s="12"/>
      <c r="I130" s="8"/>
      <c r="J130" s="12"/>
      <c r="K130" s="13">
        <f>IF(AND($H130&lt;&gt;"",AND($E130="CACES®",$F130&lt;&gt;"",$F130&lt;&gt;"Sans objet")),EDATE($H130,12*IFERROR(VLOOKUP($F130,'Référentiel'!$D$2:$G$9,4,FALSE),5))-1,IF($J130="","",$J130))</f>
      </c>
      <c r="L130" s="12"/>
      <c r="M130" s="12"/>
      <c r="N130" s="12"/>
      <c r="O130" s="13">
        <f>IF(OR($A130="",$T130&lt;&gt;"Obligatoire"),"",IFERROR(IF(INDEX(Salariés!$F$2:$F$151,MATCH($A130,Salariés!$H$2:$H$151,0))="","",INDEX(Salariés!$F$2:$F$151,MATCH($A130,Salariés!$H$2:$H$151,0))),""))</f>
      </c>
      <c r="P130" s="13">
        <f>IF(NOT(OR($A130&lt;&gt;"",$B130&lt;&gt;"")),"",IF(COUNT($O130,$K130,$N130)=0,"",MIN($O130,$K130,$N130)))</f>
      </c>
      <c r="Q130" s="14">
        <f>IF(NOT(OR($A130&lt;&gt;"",$B130&lt;&gt;"")),"",IF($S130="Jeune en dérogation (R. 4153-40)","À vérifier : régime des jeunes (R. 4153-40)",IF(LEN(IF($A130="","salarié, ",IF(COUNTIF(Salariés!$H$2:$H$151,$A130)&gt;1,"salarié en double, ",""))&amp;IF($B130="","famille, ","")&amp;IF($E130="","type de contrôle, ","")&amp;IF(AND($T130="Obligatoire",$O130="",$S130&lt;&gt;"Jeune en dérogation (R. 4153-40)"),"attestation médicale, ","")&amp;IF($H130="","contrôle des connaissances, ","")&amp;IF($K130="","échéance du contrôle, ","")&amp;IF($L130="","connaissance des lieux, ","")&amp;IF($M130="","date de délivrance, ","")&amp;IF(AND($S130="Intérimaire",$N130=""),"date limite (fin de mission), ",""))&gt;0,"Incomplète : "&amp;LEFT(IF($A130="","salarié, ",IF(COUNTIF(Salariés!$H$2:$H$151,$A130)&gt;1,"salarié en double, ",""))&amp;IF($B130="","famille, ","")&amp;IF($E130="","type de contrôle, ","")&amp;IF(AND($T130="Obligatoire",$O130="",$S130&lt;&gt;"Jeune en dérogation (R. 4153-40)"),"attestation médicale, ","")&amp;IF($H130="","contrôle des connaissances, ","")&amp;IF($K130="","échéance du contrôle, ","")&amp;IF($L130="","connaissance des lieux, ","")&amp;IF($M130="","date de délivrance, ","")&amp;IF(AND($S130="Intérimaire",$N130=""),"date limite (fin de mission), ",""),LEN(IF($A130="","salarié, ",IF(COUNTIF(Salariés!$H$2:$H$151,$A130)&gt;1,"salarié en double, ",""))&amp;IF($B130="","famille, ","")&amp;IF($E130="","type de contrôle, ","")&amp;IF(AND($T130="Obligatoire",$O130="",$S130&lt;&gt;"Jeune en dérogation (R. 4153-40)"),"attestation médicale, ","")&amp;IF($H130="","contrôle des connaissances, ","")&amp;IF($K130="","échéance du contrôle, ","")&amp;IF($L130="","connaissance des lieux, ","")&amp;IF($M130="","date de délivrance, ","")&amp;IF(AND($S130="Intérimaire",$N130=""),"date limite (fin de mission), ",""))-2),IF(LEN(IF(AND($U130&lt;&gt;"",$M130&lt;&gt;"",$U130&gt;$M130),"attestation plus récente, ","")&amp;IF(AND($H130&lt;&gt;"",$M130&lt;&gt;"",$H130&gt;$M130),"contrôle plus récent, ","")&amp;IF(AND($L130&lt;&gt;"",$M130&lt;&gt;"",$L130&gt;$M130),"connaissance des lieux plus récente, ","")&amp;IF(AND($M130&lt;&gt;"",$M130&gt;TODAY()),"délivrance datée dans le futur, ",""))&gt;0,"À redélivrer : "&amp;LEFT(IF(AND($U130&lt;&gt;"",$M130&lt;&gt;"",$U130&gt;$M130),"attestation plus récente, ","")&amp;IF(AND($H130&lt;&gt;"",$M130&lt;&gt;"",$H130&gt;$M130),"contrôle plus récent, ","")&amp;IF(AND($L130&lt;&gt;"",$M130&lt;&gt;"",$L130&gt;$M130),"connaissance des lieux plus récente, ","")&amp;IF(AND($M130&lt;&gt;"",$M130&gt;TODAY()),"délivrance datée dans le futur, ",""),LEN(IF(AND($U130&lt;&gt;"",$M130&lt;&gt;"",$U130&gt;$M130),"attestation plus récente, ","")&amp;IF(AND($H130&lt;&gt;"",$M130&lt;&gt;"",$H130&gt;$M130),"contrôle plus récent, ","")&amp;IF(AND($L130&lt;&gt;"",$M130&lt;&gt;"",$L130&gt;$M130),"connaissance des lieux plus récente, ","")&amp;IF(AND($M130&lt;&gt;"",$M130&gt;TODAY()),"délivrance datée dans le futur, ",""))-2),IF($P130&lt;TODAY(),"Expirée",IF($P130-TODAY()&lt;=60,"À renouveler","Valide"))))))</f>
      </c>
      <c r="R130" s="8"/>
      <c r="S130" s="14">
        <f>IF($A130="","",IFERROR(INDEX(Salariés!$D$2:$D$151,MATCH($A130,Salariés!$H$2:$H$151,0))&amp;"",""))</f>
      </c>
      <c r="T130" s="14">
        <f>IF($B130="","",IFERROR(VLOOKUP($B130,'Référentiel'!$A$2:$B$10,2,FALSE),""))</f>
      </c>
      <c r="U130" s="14">
        <f>IF(OR($A130="",$T130&lt;&gt;"Obligatoire"),"",IFERROR(IF(INDEX(Salariés!$E$2:$E$151,MATCH($A130,Salariés!$H$2:$H$151,0))="","",INDEX(Salariés!$E$2:$E$151,MATCH($A130,Salariés!$H$2:$H$151,0))),""))</f>
      </c>
      <c r="V130" s="14">
        <f>IF(OR($Q130="Valide",$Q130="À renouveler"),$P130+ROW()/100000,"")</f>
      </c>
      <c r="W130" s="14">
        <f>IF(AND($A130&lt;&gt;"",$A130='Autorisation à imprimer'!$D$1,OR($Q130="Valide",$Q130="À renouveler")),ROW(),"")</f>
      </c>
    </row>
    <row r="131" spans="1:23" x14ac:dyDescent="0.25">
      <c r="A131" s="8"/>
      <c r="B131" s="8"/>
      <c r="C131" s="8"/>
      <c r="D131" s="8"/>
      <c r="E131" s="8"/>
      <c r="F131" s="8"/>
      <c r="G131" s="8"/>
      <c r="H131" s="12"/>
      <c r="I131" s="8"/>
      <c r="J131" s="12"/>
      <c r="K131" s="13">
        <f>IF(AND($H131&lt;&gt;"",AND($E131="CACES®",$F131&lt;&gt;"",$F131&lt;&gt;"Sans objet")),EDATE($H131,12*IFERROR(VLOOKUP($F131,'Référentiel'!$D$2:$G$9,4,FALSE),5))-1,IF($J131="","",$J131))</f>
      </c>
      <c r="L131" s="12"/>
      <c r="M131" s="12"/>
      <c r="N131" s="12"/>
      <c r="O131" s="13">
        <f>IF(OR($A131="",$T131&lt;&gt;"Obligatoire"),"",IFERROR(IF(INDEX(Salariés!$F$2:$F$151,MATCH($A131,Salariés!$H$2:$H$151,0))="","",INDEX(Salariés!$F$2:$F$151,MATCH($A131,Salariés!$H$2:$H$151,0))),""))</f>
      </c>
      <c r="P131" s="13">
        <f>IF(NOT(OR($A131&lt;&gt;"",$B131&lt;&gt;"")),"",IF(COUNT($O131,$K131,$N131)=0,"",MIN($O131,$K131,$N131)))</f>
      </c>
      <c r="Q131" s="14">
        <f>IF(NOT(OR($A131&lt;&gt;"",$B131&lt;&gt;"")),"",IF($S131="Jeune en dérogation (R. 4153-40)","À vérifier : régime des jeunes (R. 4153-40)",IF(LEN(IF($A131="","salarié, ",IF(COUNTIF(Salariés!$H$2:$H$151,$A131)&gt;1,"salarié en double, ",""))&amp;IF($B131="","famille, ","")&amp;IF($E131="","type de contrôle, ","")&amp;IF(AND($T131="Obligatoire",$O131="",$S131&lt;&gt;"Jeune en dérogation (R. 4153-40)"),"attestation médicale, ","")&amp;IF($H131="","contrôle des connaissances, ","")&amp;IF($K131="","échéance du contrôle, ","")&amp;IF($L131="","connaissance des lieux, ","")&amp;IF($M131="","date de délivrance, ","")&amp;IF(AND($S131="Intérimaire",$N131=""),"date limite (fin de mission), ",""))&gt;0,"Incomplète : "&amp;LEFT(IF($A131="","salarié, ",IF(COUNTIF(Salariés!$H$2:$H$151,$A131)&gt;1,"salarié en double, ",""))&amp;IF($B131="","famille, ","")&amp;IF($E131="","type de contrôle, ","")&amp;IF(AND($T131="Obligatoire",$O131="",$S131&lt;&gt;"Jeune en dérogation (R. 4153-40)"),"attestation médicale, ","")&amp;IF($H131="","contrôle des connaissances, ","")&amp;IF($K131="","échéance du contrôle, ","")&amp;IF($L131="","connaissance des lieux, ","")&amp;IF($M131="","date de délivrance, ","")&amp;IF(AND($S131="Intérimaire",$N131=""),"date limite (fin de mission), ",""),LEN(IF($A131="","salarié, ",IF(COUNTIF(Salariés!$H$2:$H$151,$A131)&gt;1,"salarié en double, ",""))&amp;IF($B131="","famille, ","")&amp;IF($E131="","type de contrôle, ","")&amp;IF(AND($T131="Obligatoire",$O131="",$S131&lt;&gt;"Jeune en dérogation (R. 4153-40)"),"attestation médicale, ","")&amp;IF($H131="","contrôle des connaissances, ","")&amp;IF($K131="","échéance du contrôle, ","")&amp;IF($L131="","connaissance des lieux, ","")&amp;IF($M131="","date de délivrance, ","")&amp;IF(AND($S131="Intérimaire",$N131=""),"date limite (fin de mission), ",""))-2),IF(LEN(IF(AND($U131&lt;&gt;"",$M131&lt;&gt;"",$U131&gt;$M131),"attestation plus récente, ","")&amp;IF(AND($H131&lt;&gt;"",$M131&lt;&gt;"",$H131&gt;$M131),"contrôle plus récent, ","")&amp;IF(AND($L131&lt;&gt;"",$M131&lt;&gt;"",$L131&gt;$M131),"connaissance des lieux plus récente, ","")&amp;IF(AND($M131&lt;&gt;"",$M131&gt;TODAY()),"délivrance datée dans le futur, ",""))&gt;0,"À redélivrer : "&amp;LEFT(IF(AND($U131&lt;&gt;"",$M131&lt;&gt;"",$U131&gt;$M131),"attestation plus récente, ","")&amp;IF(AND($H131&lt;&gt;"",$M131&lt;&gt;"",$H131&gt;$M131),"contrôle plus récent, ","")&amp;IF(AND($L131&lt;&gt;"",$M131&lt;&gt;"",$L131&gt;$M131),"connaissance des lieux plus récente, ","")&amp;IF(AND($M131&lt;&gt;"",$M131&gt;TODAY()),"délivrance datée dans le futur, ",""),LEN(IF(AND($U131&lt;&gt;"",$M131&lt;&gt;"",$U131&gt;$M131),"attestation plus récente, ","")&amp;IF(AND($H131&lt;&gt;"",$M131&lt;&gt;"",$H131&gt;$M131),"contrôle plus récent, ","")&amp;IF(AND($L131&lt;&gt;"",$M131&lt;&gt;"",$L131&gt;$M131),"connaissance des lieux plus récente, ","")&amp;IF(AND($M131&lt;&gt;"",$M131&gt;TODAY()),"délivrance datée dans le futur, ",""))-2),IF($P131&lt;TODAY(),"Expirée",IF($P131-TODAY()&lt;=60,"À renouveler","Valide"))))))</f>
      </c>
      <c r="R131" s="8"/>
      <c r="S131" s="14">
        <f>IF($A131="","",IFERROR(INDEX(Salariés!$D$2:$D$151,MATCH($A131,Salariés!$H$2:$H$151,0))&amp;"",""))</f>
      </c>
      <c r="T131" s="14">
        <f>IF($B131="","",IFERROR(VLOOKUP($B131,'Référentiel'!$A$2:$B$10,2,FALSE),""))</f>
      </c>
      <c r="U131" s="14">
        <f>IF(OR($A131="",$T131&lt;&gt;"Obligatoire"),"",IFERROR(IF(INDEX(Salariés!$E$2:$E$151,MATCH($A131,Salariés!$H$2:$H$151,0))="","",INDEX(Salariés!$E$2:$E$151,MATCH($A131,Salariés!$H$2:$H$151,0))),""))</f>
      </c>
      <c r="V131" s="14">
        <f>IF(OR($Q131="Valide",$Q131="À renouveler"),$P131+ROW()/100000,"")</f>
      </c>
      <c r="W131" s="14">
        <f>IF(AND($A131&lt;&gt;"",$A131='Autorisation à imprimer'!$D$1,OR($Q131="Valide",$Q131="À renouveler")),ROW(),"")</f>
      </c>
    </row>
    <row r="132" spans="1:23" x14ac:dyDescent="0.25">
      <c r="A132" s="8"/>
      <c r="B132" s="8"/>
      <c r="C132" s="8"/>
      <c r="D132" s="8"/>
      <c r="E132" s="8"/>
      <c r="F132" s="8"/>
      <c r="G132" s="8"/>
      <c r="H132" s="12"/>
      <c r="I132" s="8"/>
      <c r="J132" s="12"/>
      <c r="K132" s="13">
        <f>IF(AND($H132&lt;&gt;"",AND($E132="CACES®",$F132&lt;&gt;"",$F132&lt;&gt;"Sans objet")),EDATE($H132,12*IFERROR(VLOOKUP($F132,'Référentiel'!$D$2:$G$9,4,FALSE),5))-1,IF($J132="","",$J132))</f>
      </c>
      <c r="L132" s="12"/>
      <c r="M132" s="12"/>
      <c r="N132" s="12"/>
      <c r="O132" s="13">
        <f>IF(OR($A132="",$T132&lt;&gt;"Obligatoire"),"",IFERROR(IF(INDEX(Salariés!$F$2:$F$151,MATCH($A132,Salariés!$H$2:$H$151,0))="","",INDEX(Salariés!$F$2:$F$151,MATCH($A132,Salariés!$H$2:$H$151,0))),""))</f>
      </c>
      <c r="P132" s="13">
        <f>IF(NOT(OR($A132&lt;&gt;"",$B132&lt;&gt;"")),"",IF(COUNT($O132,$K132,$N132)=0,"",MIN($O132,$K132,$N132)))</f>
      </c>
      <c r="Q132" s="14">
        <f>IF(NOT(OR($A132&lt;&gt;"",$B132&lt;&gt;"")),"",IF($S132="Jeune en dérogation (R. 4153-40)","À vérifier : régime des jeunes (R. 4153-40)",IF(LEN(IF($A132="","salarié, ",IF(COUNTIF(Salariés!$H$2:$H$151,$A132)&gt;1,"salarié en double, ",""))&amp;IF($B132="","famille, ","")&amp;IF($E132="","type de contrôle, ","")&amp;IF(AND($T132="Obligatoire",$O132="",$S132&lt;&gt;"Jeune en dérogation (R. 4153-40)"),"attestation médicale, ","")&amp;IF($H132="","contrôle des connaissances, ","")&amp;IF($K132="","échéance du contrôle, ","")&amp;IF($L132="","connaissance des lieux, ","")&amp;IF($M132="","date de délivrance, ","")&amp;IF(AND($S132="Intérimaire",$N132=""),"date limite (fin de mission), ",""))&gt;0,"Incomplète : "&amp;LEFT(IF($A132="","salarié, ",IF(COUNTIF(Salariés!$H$2:$H$151,$A132)&gt;1,"salarié en double, ",""))&amp;IF($B132="","famille, ","")&amp;IF($E132="","type de contrôle, ","")&amp;IF(AND($T132="Obligatoire",$O132="",$S132&lt;&gt;"Jeune en dérogation (R. 4153-40)"),"attestation médicale, ","")&amp;IF($H132="","contrôle des connaissances, ","")&amp;IF($K132="","échéance du contrôle, ","")&amp;IF($L132="","connaissance des lieux, ","")&amp;IF($M132="","date de délivrance, ","")&amp;IF(AND($S132="Intérimaire",$N132=""),"date limite (fin de mission), ",""),LEN(IF($A132="","salarié, ",IF(COUNTIF(Salariés!$H$2:$H$151,$A132)&gt;1,"salarié en double, ",""))&amp;IF($B132="","famille, ","")&amp;IF($E132="","type de contrôle, ","")&amp;IF(AND($T132="Obligatoire",$O132="",$S132&lt;&gt;"Jeune en dérogation (R. 4153-40)"),"attestation médicale, ","")&amp;IF($H132="","contrôle des connaissances, ","")&amp;IF($K132="","échéance du contrôle, ","")&amp;IF($L132="","connaissance des lieux, ","")&amp;IF($M132="","date de délivrance, ","")&amp;IF(AND($S132="Intérimaire",$N132=""),"date limite (fin de mission), ",""))-2),IF(LEN(IF(AND($U132&lt;&gt;"",$M132&lt;&gt;"",$U132&gt;$M132),"attestation plus récente, ","")&amp;IF(AND($H132&lt;&gt;"",$M132&lt;&gt;"",$H132&gt;$M132),"contrôle plus récent, ","")&amp;IF(AND($L132&lt;&gt;"",$M132&lt;&gt;"",$L132&gt;$M132),"connaissance des lieux plus récente, ","")&amp;IF(AND($M132&lt;&gt;"",$M132&gt;TODAY()),"délivrance datée dans le futur, ",""))&gt;0,"À redélivrer : "&amp;LEFT(IF(AND($U132&lt;&gt;"",$M132&lt;&gt;"",$U132&gt;$M132),"attestation plus récente, ","")&amp;IF(AND($H132&lt;&gt;"",$M132&lt;&gt;"",$H132&gt;$M132),"contrôle plus récent, ","")&amp;IF(AND($L132&lt;&gt;"",$M132&lt;&gt;"",$L132&gt;$M132),"connaissance des lieux plus récente, ","")&amp;IF(AND($M132&lt;&gt;"",$M132&gt;TODAY()),"délivrance datée dans le futur, ",""),LEN(IF(AND($U132&lt;&gt;"",$M132&lt;&gt;"",$U132&gt;$M132),"attestation plus récente, ","")&amp;IF(AND($H132&lt;&gt;"",$M132&lt;&gt;"",$H132&gt;$M132),"contrôle plus récent, ","")&amp;IF(AND($L132&lt;&gt;"",$M132&lt;&gt;"",$L132&gt;$M132),"connaissance des lieux plus récente, ","")&amp;IF(AND($M132&lt;&gt;"",$M132&gt;TODAY()),"délivrance datée dans le futur, ",""))-2),IF($P132&lt;TODAY(),"Expirée",IF($P132-TODAY()&lt;=60,"À renouveler","Valide"))))))</f>
      </c>
      <c r="R132" s="8"/>
      <c r="S132" s="14">
        <f>IF($A132="","",IFERROR(INDEX(Salariés!$D$2:$D$151,MATCH($A132,Salariés!$H$2:$H$151,0))&amp;"",""))</f>
      </c>
      <c r="T132" s="14">
        <f>IF($B132="","",IFERROR(VLOOKUP($B132,'Référentiel'!$A$2:$B$10,2,FALSE),""))</f>
      </c>
      <c r="U132" s="14">
        <f>IF(OR($A132="",$T132&lt;&gt;"Obligatoire"),"",IFERROR(IF(INDEX(Salariés!$E$2:$E$151,MATCH($A132,Salariés!$H$2:$H$151,0))="","",INDEX(Salariés!$E$2:$E$151,MATCH($A132,Salariés!$H$2:$H$151,0))),""))</f>
      </c>
      <c r="V132" s="14">
        <f>IF(OR($Q132="Valide",$Q132="À renouveler"),$P132+ROW()/100000,"")</f>
      </c>
      <c r="W132" s="14">
        <f>IF(AND($A132&lt;&gt;"",$A132='Autorisation à imprimer'!$D$1,OR($Q132="Valide",$Q132="À renouveler")),ROW(),"")</f>
      </c>
    </row>
    <row r="133" spans="1:23" x14ac:dyDescent="0.25">
      <c r="A133" s="8"/>
      <c r="B133" s="8"/>
      <c r="C133" s="8"/>
      <c r="D133" s="8"/>
      <c r="E133" s="8"/>
      <c r="F133" s="8"/>
      <c r="G133" s="8"/>
      <c r="H133" s="12"/>
      <c r="I133" s="8"/>
      <c r="J133" s="12"/>
      <c r="K133" s="13">
        <f>IF(AND($H133&lt;&gt;"",AND($E133="CACES®",$F133&lt;&gt;"",$F133&lt;&gt;"Sans objet")),EDATE($H133,12*IFERROR(VLOOKUP($F133,'Référentiel'!$D$2:$G$9,4,FALSE),5))-1,IF($J133="","",$J133))</f>
      </c>
      <c r="L133" s="12"/>
      <c r="M133" s="12"/>
      <c r="N133" s="12"/>
      <c r="O133" s="13">
        <f>IF(OR($A133="",$T133&lt;&gt;"Obligatoire"),"",IFERROR(IF(INDEX(Salariés!$F$2:$F$151,MATCH($A133,Salariés!$H$2:$H$151,0))="","",INDEX(Salariés!$F$2:$F$151,MATCH($A133,Salariés!$H$2:$H$151,0))),""))</f>
      </c>
      <c r="P133" s="13">
        <f>IF(NOT(OR($A133&lt;&gt;"",$B133&lt;&gt;"")),"",IF(COUNT($O133,$K133,$N133)=0,"",MIN($O133,$K133,$N133)))</f>
      </c>
      <c r="Q133" s="14">
        <f>IF(NOT(OR($A133&lt;&gt;"",$B133&lt;&gt;"")),"",IF($S133="Jeune en dérogation (R. 4153-40)","À vérifier : régime des jeunes (R. 4153-40)",IF(LEN(IF($A133="","salarié, ",IF(COUNTIF(Salariés!$H$2:$H$151,$A133)&gt;1,"salarié en double, ",""))&amp;IF($B133="","famille, ","")&amp;IF($E133="","type de contrôle, ","")&amp;IF(AND($T133="Obligatoire",$O133="",$S133&lt;&gt;"Jeune en dérogation (R. 4153-40)"),"attestation médicale, ","")&amp;IF($H133="","contrôle des connaissances, ","")&amp;IF($K133="","échéance du contrôle, ","")&amp;IF($L133="","connaissance des lieux, ","")&amp;IF($M133="","date de délivrance, ","")&amp;IF(AND($S133="Intérimaire",$N133=""),"date limite (fin de mission), ",""))&gt;0,"Incomplète : "&amp;LEFT(IF($A133="","salarié, ",IF(COUNTIF(Salariés!$H$2:$H$151,$A133)&gt;1,"salarié en double, ",""))&amp;IF($B133="","famille, ","")&amp;IF($E133="","type de contrôle, ","")&amp;IF(AND($T133="Obligatoire",$O133="",$S133&lt;&gt;"Jeune en dérogation (R. 4153-40)"),"attestation médicale, ","")&amp;IF($H133="","contrôle des connaissances, ","")&amp;IF($K133="","échéance du contrôle, ","")&amp;IF($L133="","connaissance des lieux, ","")&amp;IF($M133="","date de délivrance, ","")&amp;IF(AND($S133="Intérimaire",$N133=""),"date limite (fin de mission), ",""),LEN(IF($A133="","salarié, ",IF(COUNTIF(Salariés!$H$2:$H$151,$A133)&gt;1,"salarié en double, ",""))&amp;IF($B133="","famille, ","")&amp;IF($E133="","type de contrôle, ","")&amp;IF(AND($T133="Obligatoire",$O133="",$S133&lt;&gt;"Jeune en dérogation (R. 4153-40)"),"attestation médicale, ","")&amp;IF($H133="","contrôle des connaissances, ","")&amp;IF($K133="","échéance du contrôle, ","")&amp;IF($L133="","connaissance des lieux, ","")&amp;IF($M133="","date de délivrance, ","")&amp;IF(AND($S133="Intérimaire",$N133=""),"date limite (fin de mission), ",""))-2),IF(LEN(IF(AND($U133&lt;&gt;"",$M133&lt;&gt;"",$U133&gt;$M133),"attestation plus récente, ","")&amp;IF(AND($H133&lt;&gt;"",$M133&lt;&gt;"",$H133&gt;$M133),"contrôle plus récent, ","")&amp;IF(AND($L133&lt;&gt;"",$M133&lt;&gt;"",$L133&gt;$M133),"connaissance des lieux plus récente, ","")&amp;IF(AND($M133&lt;&gt;"",$M133&gt;TODAY()),"délivrance datée dans le futur, ",""))&gt;0,"À redélivrer : "&amp;LEFT(IF(AND($U133&lt;&gt;"",$M133&lt;&gt;"",$U133&gt;$M133),"attestation plus récente, ","")&amp;IF(AND($H133&lt;&gt;"",$M133&lt;&gt;"",$H133&gt;$M133),"contrôle plus récent, ","")&amp;IF(AND($L133&lt;&gt;"",$M133&lt;&gt;"",$L133&gt;$M133),"connaissance des lieux plus récente, ","")&amp;IF(AND($M133&lt;&gt;"",$M133&gt;TODAY()),"délivrance datée dans le futur, ",""),LEN(IF(AND($U133&lt;&gt;"",$M133&lt;&gt;"",$U133&gt;$M133),"attestation plus récente, ","")&amp;IF(AND($H133&lt;&gt;"",$M133&lt;&gt;"",$H133&gt;$M133),"contrôle plus récent, ","")&amp;IF(AND($L133&lt;&gt;"",$M133&lt;&gt;"",$L133&gt;$M133),"connaissance des lieux plus récente, ","")&amp;IF(AND($M133&lt;&gt;"",$M133&gt;TODAY()),"délivrance datée dans le futur, ",""))-2),IF($P133&lt;TODAY(),"Expirée",IF($P133-TODAY()&lt;=60,"À renouveler","Valide"))))))</f>
      </c>
      <c r="R133" s="8"/>
      <c r="S133" s="14">
        <f>IF($A133="","",IFERROR(INDEX(Salariés!$D$2:$D$151,MATCH($A133,Salariés!$H$2:$H$151,0))&amp;"",""))</f>
      </c>
      <c r="T133" s="14">
        <f>IF($B133="","",IFERROR(VLOOKUP($B133,'Référentiel'!$A$2:$B$10,2,FALSE),""))</f>
      </c>
      <c r="U133" s="14">
        <f>IF(OR($A133="",$T133&lt;&gt;"Obligatoire"),"",IFERROR(IF(INDEX(Salariés!$E$2:$E$151,MATCH($A133,Salariés!$H$2:$H$151,0))="","",INDEX(Salariés!$E$2:$E$151,MATCH($A133,Salariés!$H$2:$H$151,0))),""))</f>
      </c>
      <c r="V133" s="14">
        <f>IF(OR($Q133="Valide",$Q133="À renouveler"),$P133+ROW()/100000,"")</f>
      </c>
      <c r="W133" s="14">
        <f>IF(AND($A133&lt;&gt;"",$A133='Autorisation à imprimer'!$D$1,OR($Q133="Valide",$Q133="À renouveler")),ROW(),"")</f>
      </c>
    </row>
    <row r="134" spans="1:23" x14ac:dyDescent="0.25">
      <c r="A134" s="8"/>
      <c r="B134" s="8"/>
      <c r="C134" s="8"/>
      <c r="D134" s="8"/>
      <c r="E134" s="8"/>
      <c r="F134" s="8"/>
      <c r="G134" s="8"/>
      <c r="H134" s="12"/>
      <c r="I134" s="8"/>
      <c r="J134" s="12"/>
      <c r="K134" s="13">
        <f>IF(AND($H134&lt;&gt;"",AND($E134="CACES®",$F134&lt;&gt;"",$F134&lt;&gt;"Sans objet")),EDATE($H134,12*IFERROR(VLOOKUP($F134,'Référentiel'!$D$2:$G$9,4,FALSE),5))-1,IF($J134="","",$J134))</f>
      </c>
      <c r="L134" s="12"/>
      <c r="M134" s="12"/>
      <c r="N134" s="12"/>
      <c r="O134" s="13">
        <f>IF(OR($A134="",$T134&lt;&gt;"Obligatoire"),"",IFERROR(IF(INDEX(Salariés!$F$2:$F$151,MATCH($A134,Salariés!$H$2:$H$151,0))="","",INDEX(Salariés!$F$2:$F$151,MATCH($A134,Salariés!$H$2:$H$151,0))),""))</f>
      </c>
      <c r="P134" s="13">
        <f>IF(NOT(OR($A134&lt;&gt;"",$B134&lt;&gt;"")),"",IF(COUNT($O134,$K134,$N134)=0,"",MIN($O134,$K134,$N134)))</f>
      </c>
      <c r="Q134" s="14">
        <f>IF(NOT(OR($A134&lt;&gt;"",$B134&lt;&gt;"")),"",IF($S134="Jeune en dérogation (R. 4153-40)","À vérifier : régime des jeunes (R. 4153-40)",IF(LEN(IF($A134="","salarié, ",IF(COUNTIF(Salariés!$H$2:$H$151,$A134)&gt;1,"salarié en double, ",""))&amp;IF($B134="","famille, ","")&amp;IF($E134="","type de contrôle, ","")&amp;IF(AND($T134="Obligatoire",$O134="",$S134&lt;&gt;"Jeune en dérogation (R. 4153-40)"),"attestation médicale, ","")&amp;IF($H134="","contrôle des connaissances, ","")&amp;IF($K134="","échéance du contrôle, ","")&amp;IF($L134="","connaissance des lieux, ","")&amp;IF($M134="","date de délivrance, ","")&amp;IF(AND($S134="Intérimaire",$N134=""),"date limite (fin de mission), ",""))&gt;0,"Incomplète : "&amp;LEFT(IF($A134="","salarié, ",IF(COUNTIF(Salariés!$H$2:$H$151,$A134)&gt;1,"salarié en double, ",""))&amp;IF($B134="","famille, ","")&amp;IF($E134="","type de contrôle, ","")&amp;IF(AND($T134="Obligatoire",$O134="",$S134&lt;&gt;"Jeune en dérogation (R. 4153-40)"),"attestation médicale, ","")&amp;IF($H134="","contrôle des connaissances, ","")&amp;IF($K134="","échéance du contrôle, ","")&amp;IF($L134="","connaissance des lieux, ","")&amp;IF($M134="","date de délivrance, ","")&amp;IF(AND($S134="Intérimaire",$N134=""),"date limite (fin de mission), ",""),LEN(IF($A134="","salarié, ",IF(COUNTIF(Salariés!$H$2:$H$151,$A134)&gt;1,"salarié en double, ",""))&amp;IF($B134="","famille, ","")&amp;IF($E134="","type de contrôle, ","")&amp;IF(AND($T134="Obligatoire",$O134="",$S134&lt;&gt;"Jeune en dérogation (R. 4153-40)"),"attestation médicale, ","")&amp;IF($H134="","contrôle des connaissances, ","")&amp;IF($K134="","échéance du contrôle, ","")&amp;IF($L134="","connaissance des lieux, ","")&amp;IF($M134="","date de délivrance, ","")&amp;IF(AND($S134="Intérimaire",$N134=""),"date limite (fin de mission), ",""))-2),IF(LEN(IF(AND($U134&lt;&gt;"",$M134&lt;&gt;"",$U134&gt;$M134),"attestation plus récente, ","")&amp;IF(AND($H134&lt;&gt;"",$M134&lt;&gt;"",$H134&gt;$M134),"contrôle plus récent, ","")&amp;IF(AND($L134&lt;&gt;"",$M134&lt;&gt;"",$L134&gt;$M134),"connaissance des lieux plus récente, ","")&amp;IF(AND($M134&lt;&gt;"",$M134&gt;TODAY()),"délivrance datée dans le futur, ",""))&gt;0,"À redélivrer : "&amp;LEFT(IF(AND($U134&lt;&gt;"",$M134&lt;&gt;"",$U134&gt;$M134),"attestation plus récente, ","")&amp;IF(AND($H134&lt;&gt;"",$M134&lt;&gt;"",$H134&gt;$M134),"contrôle plus récent, ","")&amp;IF(AND($L134&lt;&gt;"",$M134&lt;&gt;"",$L134&gt;$M134),"connaissance des lieux plus récente, ","")&amp;IF(AND($M134&lt;&gt;"",$M134&gt;TODAY()),"délivrance datée dans le futur, ",""),LEN(IF(AND($U134&lt;&gt;"",$M134&lt;&gt;"",$U134&gt;$M134),"attestation plus récente, ","")&amp;IF(AND($H134&lt;&gt;"",$M134&lt;&gt;"",$H134&gt;$M134),"contrôle plus récent, ","")&amp;IF(AND($L134&lt;&gt;"",$M134&lt;&gt;"",$L134&gt;$M134),"connaissance des lieux plus récente, ","")&amp;IF(AND($M134&lt;&gt;"",$M134&gt;TODAY()),"délivrance datée dans le futur, ",""))-2),IF($P134&lt;TODAY(),"Expirée",IF($P134-TODAY()&lt;=60,"À renouveler","Valide"))))))</f>
      </c>
      <c r="R134" s="8"/>
      <c r="S134" s="14">
        <f>IF($A134="","",IFERROR(INDEX(Salariés!$D$2:$D$151,MATCH($A134,Salariés!$H$2:$H$151,0))&amp;"",""))</f>
      </c>
      <c r="T134" s="14">
        <f>IF($B134="","",IFERROR(VLOOKUP($B134,'Référentiel'!$A$2:$B$10,2,FALSE),""))</f>
      </c>
      <c r="U134" s="14">
        <f>IF(OR($A134="",$T134&lt;&gt;"Obligatoire"),"",IFERROR(IF(INDEX(Salariés!$E$2:$E$151,MATCH($A134,Salariés!$H$2:$H$151,0))="","",INDEX(Salariés!$E$2:$E$151,MATCH($A134,Salariés!$H$2:$H$151,0))),""))</f>
      </c>
      <c r="V134" s="14">
        <f>IF(OR($Q134="Valide",$Q134="À renouveler"),$P134+ROW()/100000,"")</f>
      </c>
      <c r="W134" s="14">
        <f>IF(AND($A134&lt;&gt;"",$A134='Autorisation à imprimer'!$D$1,OR($Q134="Valide",$Q134="À renouveler")),ROW(),"")</f>
      </c>
    </row>
    <row r="135" spans="1:23" x14ac:dyDescent="0.25">
      <c r="A135" s="8"/>
      <c r="B135" s="8"/>
      <c r="C135" s="8"/>
      <c r="D135" s="8"/>
      <c r="E135" s="8"/>
      <c r="F135" s="8"/>
      <c r="G135" s="8"/>
      <c r="H135" s="12"/>
      <c r="I135" s="8"/>
      <c r="J135" s="12"/>
      <c r="K135" s="13">
        <f>IF(AND($H135&lt;&gt;"",AND($E135="CACES®",$F135&lt;&gt;"",$F135&lt;&gt;"Sans objet")),EDATE($H135,12*IFERROR(VLOOKUP($F135,'Référentiel'!$D$2:$G$9,4,FALSE),5))-1,IF($J135="","",$J135))</f>
      </c>
      <c r="L135" s="12"/>
      <c r="M135" s="12"/>
      <c r="N135" s="12"/>
      <c r="O135" s="13">
        <f>IF(OR($A135="",$T135&lt;&gt;"Obligatoire"),"",IFERROR(IF(INDEX(Salariés!$F$2:$F$151,MATCH($A135,Salariés!$H$2:$H$151,0))="","",INDEX(Salariés!$F$2:$F$151,MATCH($A135,Salariés!$H$2:$H$151,0))),""))</f>
      </c>
      <c r="P135" s="13">
        <f>IF(NOT(OR($A135&lt;&gt;"",$B135&lt;&gt;"")),"",IF(COUNT($O135,$K135,$N135)=0,"",MIN($O135,$K135,$N135)))</f>
      </c>
      <c r="Q135" s="14">
        <f>IF(NOT(OR($A135&lt;&gt;"",$B135&lt;&gt;"")),"",IF($S135="Jeune en dérogation (R. 4153-40)","À vérifier : régime des jeunes (R. 4153-40)",IF(LEN(IF($A135="","salarié, ",IF(COUNTIF(Salariés!$H$2:$H$151,$A135)&gt;1,"salarié en double, ",""))&amp;IF($B135="","famille, ","")&amp;IF($E135="","type de contrôle, ","")&amp;IF(AND($T135="Obligatoire",$O135="",$S135&lt;&gt;"Jeune en dérogation (R. 4153-40)"),"attestation médicale, ","")&amp;IF($H135="","contrôle des connaissances, ","")&amp;IF($K135="","échéance du contrôle, ","")&amp;IF($L135="","connaissance des lieux, ","")&amp;IF($M135="","date de délivrance, ","")&amp;IF(AND($S135="Intérimaire",$N135=""),"date limite (fin de mission), ",""))&gt;0,"Incomplète : "&amp;LEFT(IF($A135="","salarié, ",IF(COUNTIF(Salariés!$H$2:$H$151,$A135)&gt;1,"salarié en double, ",""))&amp;IF($B135="","famille, ","")&amp;IF($E135="","type de contrôle, ","")&amp;IF(AND($T135="Obligatoire",$O135="",$S135&lt;&gt;"Jeune en dérogation (R. 4153-40)"),"attestation médicale, ","")&amp;IF($H135="","contrôle des connaissances, ","")&amp;IF($K135="","échéance du contrôle, ","")&amp;IF($L135="","connaissance des lieux, ","")&amp;IF($M135="","date de délivrance, ","")&amp;IF(AND($S135="Intérimaire",$N135=""),"date limite (fin de mission), ",""),LEN(IF($A135="","salarié, ",IF(COUNTIF(Salariés!$H$2:$H$151,$A135)&gt;1,"salarié en double, ",""))&amp;IF($B135="","famille, ","")&amp;IF($E135="","type de contrôle, ","")&amp;IF(AND($T135="Obligatoire",$O135="",$S135&lt;&gt;"Jeune en dérogation (R. 4153-40)"),"attestation médicale, ","")&amp;IF($H135="","contrôle des connaissances, ","")&amp;IF($K135="","échéance du contrôle, ","")&amp;IF($L135="","connaissance des lieux, ","")&amp;IF($M135="","date de délivrance, ","")&amp;IF(AND($S135="Intérimaire",$N135=""),"date limite (fin de mission), ",""))-2),IF(LEN(IF(AND($U135&lt;&gt;"",$M135&lt;&gt;"",$U135&gt;$M135),"attestation plus récente, ","")&amp;IF(AND($H135&lt;&gt;"",$M135&lt;&gt;"",$H135&gt;$M135),"contrôle plus récent, ","")&amp;IF(AND($L135&lt;&gt;"",$M135&lt;&gt;"",$L135&gt;$M135),"connaissance des lieux plus récente, ","")&amp;IF(AND($M135&lt;&gt;"",$M135&gt;TODAY()),"délivrance datée dans le futur, ",""))&gt;0,"À redélivrer : "&amp;LEFT(IF(AND($U135&lt;&gt;"",$M135&lt;&gt;"",$U135&gt;$M135),"attestation plus récente, ","")&amp;IF(AND($H135&lt;&gt;"",$M135&lt;&gt;"",$H135&gt;$M135),"contrôle plus récent, ","")&amp;IF(AND($L135&lt;&gt;"",$M135&lt;&gt;"",$L135&gt;$M135),"connaissance des lieux plus récente, ","")&amp;IF(AND($M135&lt;&gt;"",$M135&gt;TODAY()),"délivrance datée dans le futur, ",""),LEN(IF(AND($U135&lt;&gt;"",$M135&lt;&gt;"",$U135&gt;$M135),"attestation plus récente, ","")&amp;IF(AND($H135&lt;&gt;"",$M135&lt;&gt;"",$H135&gt;$M135),"contrôle plus récent, ","")&amp;IF(AND($L135&lt;&gt;"",$M135&lt;&gt;"",$L135&gt;$M135),"connaissance des lieux plus récente, ","")&amp;IF(AND($M135&lt;&gt;"",$M135&gt;TODAY()),"délivrance datée dans le futur, ",""))-2),IF($P135&lt;TODAY(),"Expirée",IF($P135-TODAY()&lt;=60,"À renouveler","Valide"))))))</f>
      </c>
      <c r="R135" s="8"/>
      <c r="S135" s="14">
        <f>IF($A135="","",IFERROR(INDEX(Salariés!$D$2:$D$151,MATCH($A135,Salariés!$H$2:$H$151,0))&amp;"",""))</f>
      </c>
      <c r="T135" s="14">
        <f>IF($B135="","",IFERROR(VLOOKUP($B135,'Référentiel'!$A$2:$B$10,2,FALSE),""))</f>
      </c>
      <c r="U135" s="14">
        <f>IF(OR($A135="",$T135&lt;&gt;"Obligatoire"),"",IFERROR(IF(INDEX(Salariés!$E$2:$E$151,MATCH($A135,Salariés!$H$2:$H$151,0))="","",INDEX(Salariés!$E$2:$E$151,MATCH($A135,Salariés!$H$2:$H$151,0))),""))</f>
      </c>
      <c r="V135" s="14">
        <f>IF(OR($Q135="Valide",$Q135="À renouveler"),$P135+ROW()/100000,"")</f>
      </c>
      <c r="W135" s="14">
        <f>IF(AND($A135&lt;&gt;"",$A135='Autorisation à imprimer'!$D$1,OR($Q135="Valide",$Q135="À renouveler")),ROW(),"")</f>
      </c>
    </row>
    <row r="136" spans="1:23" x14ac:dyDescent="0.25">
      <c r="A136" s="8"/>
      <c r="B136" s="8"/>
      <c r="C136" s="8"/>
      <c r="D136" s="8"/>
      <c r="E136" s="8"/>
      <c r="F136" s="8"/>
      <c r="G136" s="8"/>
      <c r="H136" s="12"/>
      <c r="I136" s="8"/>
      <c r="J136" s="12"/>
      <c r="K136" s="13">
        <f>IF(AND($H136&lt;&gt;"",AND($E136="CACES®",$F136&lt;&gt;"",$F136&lt;&gt;"Sans objet")),EDATE($H136,12*IFERROR(VLOOKUP($F136,'Référentiel'!$D$2:$G$9,4,FALSE),5))-1,IF($J136="","",$J136))</f>
      </c>
      <c r="L136" s="12"/>
      <c r="M136" s="12"/>
      <c r="N136" s="12"/>
      <c r="O136" s="13">
        <f>IF(OR($A136="",$T136&lt;&gt;"Obligatoire"),"",IFERROR(IF(INDEX(Salariés!$F$2:$F$151,MATCH($A136,Salariés!$H$2:$H$151,0))="","",INDEX(Salariés!$F$2:$F$151,MATCH($A136,Salariés!$H$2:$H$151,0))),""))</f>
      </c>
      <c r="P136" s="13">
        <f>IF(NOT(OR($A136&lt;&gt;"",$B136&lt;&gt;"")),"",IF(COUNT($O136,$K136,$N136)=0,"",MIN($O136,$K136,$N136)))</f>
      </c>
      <c r="Q136" s="14">
        <f>IF(NOT(OR($A136&lt;&gt;"",$B136&lt;&gt;"")),"",IF($S136="Jeune en dérogation (R. 4153-40)","À vérifier : régime des jeunes (R. 4153-40)",IF(LEN(IF($A136="","salarié, ",IF(COUNTIF(Salariés!$H$2:$H$151,$A136)&gt;1,"salarié en double, ",""))&amp;IF($B136="","famille, ","")&amp;IF($E136="","type de contrôle, ","")&amp;IF(AND($T136="Obligatoire",$O136="",$S136&lt;&gt;"Jeune en dérogation (R. 4153-40)"),"attestation médicale, ","")&amp;IF($H136="","contrôle des connaissances, ","")&amp;IF($K136="","échéance du contrôle, ","")&amp;IF($L136="","connaissance des lieux, ","")&amp;IF($M136="","date de délivrance, ","")&amp;IF(AND($S136="Intérimaire",$N136=""),"date limite (fin de mission), ",""))&gt;0,"Incomplète : "&amp;LEFT(IF($A136="","salarié, ",IF(COUNTIF(Salariés!$H$2:$H$151,$A136)&gt;1,"salarié en double, ",""))&amp;IF($B136="","famille, ","")&amp;IF($E136="","type de contrôle, ","")&amp;IF(AND($T136="Obligatoire",$O136="",$S136&lt;&gt;"Jeune en dérogation (R. 4153-40)"),"attestation médicale, ","")&amp;IF($H136="","contrôle des connaissances, ","")&amp;IF($K136="","échéance du contrôle, ","")&amp;IF($L136="","connaissance des lieux, ","")&amp;IF($M136="","date de délivrance, ","")&amp;IF(AND($S136="Intérimaire",$N136=""),"date limite (fin de mission), ",""),LEN(IF($A136="","salarié, ",IF(COUNTIF(Salariés!$H$2:$H$151,$A136)&gt;1,"salarié en double, ",""))&amp;IF($B136="","famille, ","")&amp;IF($E136="","type de contrôle, ","")&amp;IF(AND($T136="Obligatoire",$O136="",$S136&lt;&gt;"Jeune en dérogation (R. 4153-40)"),"attestation médicale, ","")&amp;IF($H136="","contrôle des connaissances, ","")&amp;IF($K136="","échéance du contrôle, ","")&amp;IF($L136="","connaissance des lieux, ","")&amp;IF($M136="","date de délivrance, ","")&amp;IF(AND($S136="Intérimaire",$N136=""),"date limite (fin de mission), ",""))-2),IF(LEN(IF(AND($U136&lt;&gt;"",$M136&lt;&gt;"",$U136&gt;$M136),"attestation plus récente, ","")&amp;IF(AND($H136&lt;&gt;"",$M136&lt;&gt;"",$H136&gt;$M136),"contrôle plus récent, ","")&amp;IF(AND($L136&lt;&gt;"",$M136&lt;&gt;"",$L136&gt;$M136),"connaissance des lieux plus récente, ","")&amp;IF(AND($M136&lt;&gt;"",$M136&gt;TODAY()),"délivrance datée dans le futur, ",""))&gt;0,"À redélivrer : "&amp;LEFT(IF(AND($U136&lt;&gt;"",$M136&lt;&gt;"",$U136&gt;$M136),"attestation plus récente, ","")&amp;IF(AND($H136&lt;&gt;"",$M136&lt;&gt;"",$H136&gt;$M136),"contrôle plus récent, ","")&amp;IF(AND($L136&lt;&gt;"",$M136&lt;&gt;"",$L136&gt;$M136),"connaissance des lieux plus récente, ","")&amp;IF(AND($M136&lt;&gt;"",$M136&gt;TODAY()),"délivrance datée dans le futur, ",""),LEN(IF(AND($U136&lt;&gt;"",$M136&lt;&gt;"",$U136&gt;$M136),"attestation plus récente, ","")&amp;IF(AND($H136&lt;&gt;"",$M136&lt;&gt;"",$H136&gt;$M136),"contrôle plus récent, ","")&amp;IF(AND($L136&lt;&gt;"",$M136&lt;&gt;"",$L136&gt;$M136),"connaissance des lieux plus récente, ","")&amp;IF(AND($M136&lt;&gt;"",$M136&gt;TODAY()),"délivrance datée dans le futur, ",""))-2),IF($P136&lt;TODAY(),"Expirée",IF($P136-TODAY()&lt;=60,"À renouveler","Valide"))))))</f>
      </c>
      <c r="R136" s="8"/>
      <c r="S136" s="14">
        <f>IF($A136="","",IFERROR(INDEX(Salariés!$D$2:$D$151,MATCH($A136,Salariés!$H$2:$H$151,0))&amp;"",""))</f>
      </c>
      <c r="T136" s="14">
        <f>IF($B136="","",IFERROR(VLOOKUP($B136,'Référentiel'!$A$2:$B$10,2,FALSE),""))</f>
      </c>
      <c r="U136" s="14">
        <f>IF(OR($A136="",$T136&lt;&gt;"Obligatoire"),"",IFERROR(IF(INDEX(Salariés!$E$2:$E$151,MATCH($A136,Salariés!$H$2:$H$151,0))="","",INDEX(Salariés!$E$2:$E$151,MATCH($A136,Salariés!$H$2:$H$151,0))),""))</f>
      </c>
      <c r="V136" s="14">
        <f>IF(OR($Q136="Valide",$Q136="À renouveler"),$P136+ROW()/100000,"")</f>
      </c>
      <c r="W136" s="14">
        <f>IF(AND($A136&lt;&gt;"",$A136='Autorisation à imprimer'!$D$1,OR($Q136="Valide",$Q136="À renouveler")),ROW(),"")</f>
      </c>
    </row>
    <row r="137" spans="1:23" x14ac:dyDescent="0.25">
      <c r="A137" s="8"/>
      <c r="B137" s="8"/>
      <c r="C137" s="8"/>
      <c r="D137" s="8"/>
      <c r="E137" s="8"/>
      <c r="F137" s="8"/>
      <c r="G137" s="8"/>
      <c r="H137" s="12"/>
      <c r="I137" s="8"/>
      <c r="J137" s="12"/>
      <c r="K137" s="13">
        <f>IF(AND($H137&lt;&gt;"",AND($E137="CACES®",$F137&lt;&gt;"",$F137&lt;&gt;"Sans objet")),EDATE($H137,12*IFERROR(VLOOKUP($F137,'Référentiel'!$D$2:$G$9,4,FALSE),5))-1,IF($J137="","",$J137))</f>
      </c>
      <c r="L137" s="12"/>
      <c r="M137" s="12"/>
      <c r="N137" s="12"/>
      <c r="O137" s="13">
        <f>IF(OR($A137="",$T137&lt;&gt;"Obligatoire"),"",IFERROR(IF(INDEX(Salariés!$F$2:$F$151,MATCH($A137,Salariés!$H$2:$H$151,0))="","",INDEX(Salariés!$F$2:$F$151,MATCH($A137,Salariés!$H$2:$H$151,0))),""))</f>
      </c>
      <c r="P137" s="13">
        <f>IF(NOT(OR($A137&lt;&gt;"",$B137&lt;&gt;"")),"",IF(COUNT($O137,$K137,$N137)=0,"",MIN($O137,$K137,$N137)))</f>
      </c>
      <c r="Q137" s="14">
        <f>IF(NOT(OR($A137&lt;&gt;"",$B137&lt;&gt;"")),"",IF($S137="Jeune en dérogation (R. 4153-40)","À vérifier : régime des jeunes (R. 4153-40)",IF(LEN(IF($A137="","salarié, ",IF(COUNTIF(Salariés!$H$2:$H$151,$A137)&gt;1,"salarié en double, ",""))&amp;IF($B137="","famille, ","")&amp;IF($E137="","type de contrôle, ","")&amp;IF(AND($T137="Obligatoire",$O137="",$S137&lt;&gt;"Jeune en dérogation (R. 4153-40)"),"attestation médicale, ","")&amp;IF($H137="","contrôle des connaissances, ","")&amp;IF($K137="","échéance du contrôle, ","")&amp;IF($L137="","connaissance des lieux, ","")&amp;IF($M137="","date de délivrance, ","")&amp;IF(AND($S137="Intérimaire",$N137=""),"date limite (fin de mission), ",""))&gt;0,"Incomplète : "&amp;LEFT(IF($A137="","salarié, ",IF(COUNTIF(Salariés!$H$2:$H$151,$A137)&gt;1,"salarié en double, ",""))&amp;IF($B137="","famille, ","")&amp;IF($E137="","type de contrôle, ","")&amp;IF(AND($T137="Obligatoire",$O137="",$S137&lt;&gt;"Jeune en dérogation (R. 4153-40)"),"attestation médicale, ","")&amp;IF($H137="","contrôle des connaissances, ","")&amp;IF($K137="","échéance du contrôle, ","")&amp;IF($L137="","connaissance des lieux, ","")&amp;IF($M137="","date de délivrance, ","")&amp;IF(AND($S137="Intérimaire",$N137=""),"date limite (fin de mission), ",""),LEN(IF($A137="","salarié, ",IF(COUNTIF(Salariés!$H$2:$H$151,$A137)&gt;1,"salarié en double, ",""))&amp;IF($B137="","famille, ","")&amp;IF($E137="","type de contrôle, ","")&amp;IF(AND($T137="Obligatoire",$O137="",$S137&lt;&gt;"Jeune en dérogation (R. 4153-40)"),"attestation médicale, ","")&amp;IF($H137="","contrôle des connaissances, ","")&amp;IF($K137="","échéance du contrôle, ","")&amp;IF($L137="","connaissance des lieux, ","")&amp;IF($M137="","date de délivrance, ","")&amp;IF(AND($S137="Intérimaire",$N137=""),"date limite (fin de mission), ",""))-2),IF(LEN(IF(AND($U137&lt;&gt;"",$M137&lt;&gt;"",$U137&gt;$M137),"attestation plus récente, ","")&amp;IF(AND($H137&lt;&gt;"",$M137&lt;&gt;"",$H137&gt;$M137),"contrôle plus récent, ","")&amp;IF(AND($L137&lt;&gt;"",$M137&lt;&gt;"",$L137&gt;$M137),"connaissance des lieux plus récente, ","")&amp;IF(AND($M137&lt;&gt;"",$M137&gt;TODAY()),"délivrance datée dans le futur, ",""))&gt;0,"À redélivrer : "&amp;LEFT(IF(AND($U137&lt;&gt;"",$M137&lt;&gt;"",$U137&gt;$M137),"attestation plus récente, ","")&amp;IF(AND($H137&lt;&gt;"",$M137&lt;&gt;"",$H137&gt;$M137),"contrôle plus récent, ","")&amp;IF(AND($L137&lt;&gt;"",$M137&lt;&gt;"",$L137&gt;$M137),"connaissance des lieux plus récente, ","")&amp;IF(AND($M137&lt;&gt;"",$M137&gt;TODAY()),"délivrance datée dans le futur, ",""),LEN(IF(AND($U137&lt;&gt;"",$M137&lt;&gt;"",$U137&gt;$M137),"attestation plus récente, ","")&amp;IF(AND($H137&lt;&gt;"",$M137&lt;&gt;"",$H137&gt;$M137),"contrôle plus récent, ","")&amp;IF(AND($L137&lt;&gt;"",$M137&lt;&gt;"",$L137&gt;$M137),"connaissance des lieux plus récente, ","")&amp;IF(AND($M137&lt;&gt;"",$M137&gt;TODAY()),"délivrance datée dans le futur, ",""))-2),IF($P137&lt;TODAY(),"Expirée",IF($P137-TODAY()&lt;=60,"À renouveler","Valide"))))))</f>
      </c>
      <c r="R137" s="8"/>
      <c r="S137" s="14">
        <f>IF($A137="","",IFERROR(INDEX(Salariés!$D$2:$D$151,MATCH($A137,Salariés!$H$2:$H$151,0))&amp;"",""))</f>
      </c>
      <c r="T137" s="14">
        <f>IF($B137="","",IFERROR(VLOOKUP($B137,'Référentiel'!$A$2:$B$10,2,FALSE),""))</f>
      </c>
      <c r="U137" s="14">
        <f>IF(OR($A137="",$T137&lt;&gt;"Obligatoire"),"",IFERROR(IF(INDEX(Salariés!$E$2:$E$151,MATCH($A137,Salariés!$H$2:$H$151,0))="","",INDEX(Salariés!$E$2:$E$151,MATCH($A137,Salariés!$H$2:$H$151,0))),""))</f>
      </c>
      <c r="V137" s="14">
        <f>IF(OR($Q137="Valide",$Q137="À renouveler"),$P137+ROW()/100000,"")</f>
      </c>
      <c r="W137" s="14">
        <f>IF(AND($A137&lt;&gt;"",$A137='Autorisation à imprimer'!$D$1,OR($Q137="Valide",$Q137="À renouveler")),ROW(),"")</f>
      </c>
    </row>
    <row r="138" spans="1:23" x14ac:dyDescent="0.25">
      <c r="A138" s="8"/>
      <c r="B138" s="8"/>
      <c r="C138" s="8"/>
      <c r="D138" s="8"/>
      <c r="E138" s="8"/>
      <c r="F138" s="8"/>
      <c r="G138" s="8"/>
      <c r="H138" s="12"/>
      <c r="I138" s="8"/>
      <c r="J138" s="12"/>
      <c r="K138" s="13">
        <f>IF(AND($H138&lt;&gt;"",AND($E138="CACES®",$F138&lt;&gt;"",$F138&lt;&gt;"Sans objet")),EDATE($H138,12*IFERROR(VLOOKUP($F138,'Référentiel'!$D$2:$G$9,4,FALSE),5))-1,IF($J138="","",$J138))</f>
      </c>
      <c r="L138" s="12"/>
      <c r="M138" s="12"/>
      <c r="N138" s="12"/>
      <c r="O138" s="13">
        <f>IF(OR($A138="",$T138&lt;&gt;"Obligatoire"),"",IFERROR(IF(INDEX(Salariés!$F$2:$F$151,MATCH($A138,Salariés!$H$2:$H$151,0))="","",INDEX(Salariés!$F$2:$F$151,MATCH($A138,Salariés!$H$2:$H$151,0))),""))</f>
      </c>
      <c r="P138" s="13">
        <f>IF(NOT(OR($A138&lt;&gt;"",$B138&lt;&gt;"")),"",IF(COUNT($O138,$K138,$N138)=0,"",MIN($O138,$K138,$N138)))</f>
      </c>
      <c r="Q138" s="14">
        <f>IF(NOT(OR($A138&lt;&gt;"",$B138&lt;&gt;"")),"",IF($S138="Jeune en dérogation (R. 4153-40)","À vérifier : régime des jeunes (R. 4153-40)",IF(LEN(IF($A138="","salarié, ",IF(COUNTIF(Salariés!$H$2:$H$151,$A138)&gt;1,"salarié en double, ",""))&amp;IF($B138="","famille, ","")&amp;IF($E138="","type de contrôle, ","")&amp;IF(AND($T138="Obligatoire",$O138="",$S138&lt;&gt;"Jeune en dérogation (R. 4153-40)"),"attestation médicale, ","")&amp;IF($H138="","contrôle des connaissances, ","")&amp;IF($K138="","échéance du contrôle, ","")&amp;IF($L138="","connaissance des lieux, ","")&amp;IF($M138="","date de délivrance, ","")&amp;IF(AND($S138="Intérimaire",$N138=""),"date limite (fin de mission), ",""))&gt;0,"Incomplète : "&amp;LEFT(IF($A138="","salarié, ",IF(COUNTIF(Salariés!$H$2:$H$151,$A138)&gt;1,"salarié en double, ",""))&amp;IF($B138="","famille, ","")&amp;IF($E138="","type de contrôle, ","")&amp;IF(AND($T138="Obligatoire",$O138="",$S138&lt;&gt;"Jeune en dérogation (R. 4153-40)"),"attestation médicale, ","")&amp;IF($H138="","contrôle des connaissances, ","")&amp;IF($K138="","échéance du contrôle, ","")&amp;IF($L138="","connaissance des lieux, ","")&amp;IF($M138="","date de délivrance, ","")&amp;IF(AND($S138="Intérimaire",$N138=""),"date limite (fin de mission), ",""),LEN(IF($A138="","salarié, ",IF(COUNTIF(Salariés!$H$2:$H$151,$A138)&gt;1,"salarié en double, ",""))&amp;IF($B138="","famille, ","")&amp;IF($E138="","type de contrôle, ","")&amp;IF(AND($T138="Obligatoire",$O138="",$S138&lt;&gt;"Jeune en dérogation (R. 4153-40)"),"attestation médicale, ","")&amp;IF($H138="","contrôle des connaissances, ","")&amp;IF($K138="","échéance du contrôle, ","")&amp;IF($L138="","connaissance des lieux, ","")&amp;IF($M138="","date de délivrance, ","")&amp;IF(AND($S138="Intérimaire",$N138=""),"date limite (fin de mission), ",""))-2),IF(LEN(IF(AND($U138&lt;&gt;"",$M138&lt;&gt;"",$U138&gt;$M138),"attestation plus récente, ","")&amp;IF(AND($H138&lt;&gt;"",$M138&lt;&gt;"",$H138&gt;$M138),"contrôle plus récent, ","")&amp;IF(AND($L138&lt;&gt;"",$M138&lt;&gt;"",$L138&gt;$M138),"connaissance des lieux plus récente, ","")&amp;IF(AND($M138&lt;&gt;"",$M138&gt;TODAY()),"délivrance datée dans le futur, ",""))&gt;0,"À redélivrer : "&amp;LEFT(IF(AND($U138&lt;&gt;"",$M138&lt;&gt;"",$U138&gt;$M138),"attestation plus récente, ","")&amp;IF(AND($H138&lt;&gt;"",$M138&lt;&gt;"",$H138&gt;$M138),"contrôle plus récent, ","")&amp;IF(AND($L138&lt;&gt;"",$M138&lt;&gt;"",$L138&gt;$M138),"connaissance des lieux plus récente, ","")&amp;IF(AND($M138&lt;&gt;"",$M138&gt;TODAY()),"délivrance datée dans le futur, ",""),LEN(IF(AND($U138&lt;&gt;"",$M138&lt;&gt;"",$U138&gt;$M138),"attestation plus récente, ","")&amp;IF(AND($H138&lt;&gt;"",$M138&lt;&gt;"",$H138&gt;$M138),"contrôle plus récent, ","")&amp;IF(AND($L138&lt;&gt;"",$M138&lt;&gt;"",$L138&gt;$M138),"connaissance des lieux plus récente, ","")&amp;IF(AND($M138&lt;&gt;"",$M138&gt;TODAY()),"délivrance datée dans le futur, ",""))-2),IF($P138&lt;TODAY(),"Expirée",IF($P138-TODAY()&lt;=60,"À renouveler","Valide"))))))</f>
      </c>
      <c r="R138" s="8"/>
      <c r="S138" s="14">
        <f>IF($A138="","",IFERROR(INDEX(Salariés!$D$2:$D$151,MATCH($A138,Salariés!$H$2:$H$151,0))&amp;"",""))</f>
      </c>
      <c r="T138" s="14">
        <f>IF($B138="","",IFERROR(VLOOKUP($B138,'Référentiel'!$A$2:$B$10,2,FALSE),""))</f>
      </c>
      <c r="U138" s="14">
        <f>IF(OR($A138="",$T138&lt;&gt;"Obligatoire"),"",IFERROR(IF(INDEX(Salariés!$E$2:$E$151,MATCH($A138,Salariés!$H$2:$H$151,0))="","",INDEX(Salariés!$E$2:$E$151,MATCH($A138,Salariés!$H$2:$H$151,0))),""))</f>
      </c>
      <c r="V138" s="14">
        <f>IF(OR($Q138="Valide",$Q138="À renouveler"),$P138+ROW()/100000,"")</f>
      </c>
      <c r="W138" s="14">
        <f>IF(AND($A138&lt;&gt;"",$A138='Autorisation à imprimer'!$D$1,OR($Q138="Valide",$Q138="À renouveler")),ROW(),"")</f>
      </c>
    </row>
    <row r="139" spans="1:23" x14ac:dyDescent="0.25">
      <c r="A139" s="8"/>
      <c r="B139" s="8"/>
      <c r="C139" s="8"/>
      <c r="D139" s="8"/>
      <c r="E139" s="8"/>
      <c r="F139" s="8"/>
      <c r="G139" s="8"/>
      <c r="H139" s="12"/>
      <c r="I139" s="8"/>
      <c r="J139" s="12"/>
      <c r="K139" s="13">
        <f>IF(AND($H139&lt;&gt;"",AND($E139="CACES®",$F139&lt;&gt;"",$F139&lt;&gt;"Sans objet")),EDATE($H139,12*IFERROR(VLOOKUP($F139,'Référentiel'!$D$2:$G$9,4,FALSE),5))-1,IF($J139="","",$J139))</f>
      </c>
      <c r="L139" s="12"/>
      <c r="M139" s="12"/>
      <c r="N139" s="12"/>
      <c r="O139" s="13">
        <f>IF(OR($A139="",$T139&lt;&gt;"Obligatoire"),"",IFERROR(IF(INDEX(Salariés!$F$2:$F$151,MATCH($A139,Salariés!$H$2:$H$151,0))="","",INDEX(Salariés!$F$2:$F$151,MATCH($A139,Salariés!$H$2:$H$151,0))),""))</f>
      </c>
      <c r="P139" s="13">
        <f>IF(NOT(OR($A139&lt;&gt;"",$B139&lt;&gt;"")),"",IF(COUNT($O139,$K139,$N139)=0,"",MIN($O139,$K139,$N139)))</f>
      </c>
      <c r="Q139" s="14">
        <f>IF(NOT(OR($A139&lt;&gt;"",$B139&lt;&gt;"")),"",IF($S139="Jeune en dérogation (R. 4153-40)","À vérifier : régime des jeunes (R. 4153-40)",IF(LEN(IF($A139="","salarié, ",IF(COUNTIF(Salariés!$H$2:$H$151,$A139)&gt;1,"salarié en double, ",""))&amp;IF($B139="","famille, ","")&amp;IF($E139="","type de contrôle, ","")&amp;IF(AND($T139="Obligatoire",$O139="",$S139&lt;&gt;"Jeune en dérogation (R. 4153-40)"),"attestation médicale, ","")&amp;IF($H139="","contrôle des connaissances, ","")&amp;IF($K139="","échéance du contrôle, ","")&amp;IF($L139="","connaissance des lieux, ","")&amp;IF($M139="","date de délivrance, ","")&amp;IF(AND($S139="Intérimaire",$N139=""),"date limite (fin de mission), ",""))&gt;0,"Incomplète : "&amp;LEFT(IF($A139="","salarié, ",IF(COUNTIF(Salariés!$H$2:$H$151,$A139)&gt;1,"salarié en double, ",""))&amp;IF($B139="","famille, ","")&amp;IF($E139="","type de contrôle, ","")&amp;IF(AND($T139="Obligatoire",$O139="",$S139&lt;&gt;"Jeune en dérogation (R. 4153-40)"),"attestation médicale, ","")&amp;IF($H139="","contrôle des connaissances, ","")&amp;IF($K139="","échéance du contrôle, ","")&amp;IF($L139="","connaissance des lieux, ","")&amp;IF($M139="","date de délivrance, ","")&amp;IF(AND($S139="Intérimaire",$N139=""),"date limite (fin de mission), ",""),LEN(IF($A139="","salarié, ",IF(COUNTIF(Salariés!$H$2:$H$151,$A139)&gt;1,"salarié en double, ",""))&amp;IF($B139="","famille, ","")&amp;IF($E139="","type de contrôle, ","")&amp;IF(AND($T139="Obligatoire",$O139="",$S139&lt;&gt;"Jeune en dérogation (R. 4153-40)"),"attestation médicale, ","")&amp;IF($H139="","contrôle des connaissances, ","")&amp;IF($K139="","échéance du contrôle, ","")&amp;IF($L139="","connaissance des lieux, ","")&amp;IF($M139="","date de délivrance, ","")&amp;IF(AND($S139="Intérimaire",$N139=""),"date limite (fin de mission), ",""))-2),IF(LEN(IF(AND($U139&lt;&gt;"",$M139&lt;&gt;"",$U139&gt;$M139),"attestation plus récente, ","")&amp;IF(AND($H139&lt;&gt;"",$M139&lt;&gt;"",$H139&gt;$M139),"contrôle plus récent, ","")&amp;IF(AND($L139&lt;&gt;"",$M139&lt;&gt;"",$L139&gt;$M139),"connaissance des lieux plus récente, ","")&amp;IF(AND($M139&lt;&gt;"",$M139&gt;TODAY()),"délivrance datée dans le futur, ",""))&gt;0,"À redélivrer : "&amp;LEFT(IF(AND($U139&lt;&gt;"",$M139&lt;&gt;"",$U139&gt;$M139),"attestation plus récente, ","")&amp;IF(AND($H139&lt;&gt;"",$M139&lt;&gt;"",$H139&gt;$M139),"contrôle plus récent, ","")&amp;IF(AND($L139&lt;&gt;"",$M139&lt;&gt;"",$L139&gt;$M139),"connaissance des lieux plus récente, ","")&amp;IF(AND($M139&lt;&gt;"",$M139&gt;TODAY()),"délivrance datée dans le futur, ",""),LEN(IF(AND($U139&lt;&gt;"",$M139&lt;&gt;"",$U139&gt;$M139),"attestation plus récente, ","")&amp;IF(AND($H139&lt;&gt;"",$M139&lt;&gt;"",$H139&gt;$M139),"contrôle plus récent, ","")&amp;IF(AND($L139&lt;&gt;"",$M139&lt;&gt;"",$L139&gt;$M139),"connaissance des lieux plus récente, ","")&amp;IF(AND($M139&lt;&gt;"",$M139&gt;TODAY()),"délivrance datée dans le futur, ",""))-2),IF($P139&lt;TODAY(),"Expirée",IF($P139-TODAY()&lt;=60,"À renouveler","Valide"))))))</f>
      </c>
      <c r="R139" s="8"/>
      <c r="S139" s="14">
        <f>IF($A139="","",IFERROR(INDEX(Salariés!$D$2:$D$151,MATCH($A139,Salariés!$H$2:$H$151,0))&amp;"",""))</f>
      </c>
      <c r="T139" s="14">
        <f>IF($B139="","",IFERROR(VLOOKUP($B139,'Référentiel'!$A$2:$B$10,2,FALSE),""))</f>
      </c>
      <c r="U139" s="14">
        <f>IF(OR($A139="",$T139&lt;&gt;"Obligatoire"),"",IFERROR(IF(INDEX(Salariés!$E$2:$E$151,MATCH($A139,Salariés!$H$2:$H$151,0))="","",INDEX(Salariés!$E$2:$E$151,MATCH($A139,Salariés!$H$2:$H$151,0))),""))</f>
      </c>
      <c r="V139" s="14">
        <f>IF(OR($Q139="Valide",$Q139="À renouveler"),$P139+ROW()/100000,"")</f>
      </c>
      <c r="W139" s="14">
        <f>IF(AND($A139&lt;&gt;"",$A139='Autorisation à imprimer'!$D$1,OR($Q139="Valide",$Q139="À renouveler")),ROW(),"")</f>
      </c>
    </row>
    <row r="140" spans="1:23" x14ac:dyDescent="0.25">
      <c r="A140" s="8"/>
      <c r="B140" s="8"/>
      <c r="C140" s="8"/>
      <c r="D140" s="8"/>
      <c r="E140" s="8"/>
      <c r="F140" s="8"/>
      <c r="G140" s="8"/>
      <c r="H140" s="12"/>
      <c r="I140" s="8"/>
      <c r="J140" s="12"/>
      <c r="K140" s="13">
        <f>IF(AND($H140&lt;&gt;"",AND($E140="CACES®",$F140&lt;&gt;"",$F140&lt;&gt;"Sans objet")),EDATE($H140,12*IFERROR(VLOOKUP($F140,'Référentiel'!$D$2:$G$9,4,FALSE),5))-1,IF($J140="","",$J140))</f>
      </c>
      <c r="L140" s="12"/>
      <c r="M140" s="12"/>
      <c r="N140" s="12"/>
      <c r="O140" s="13">
        <f>IF(OR($A140="",$T140&lt;&gt;"Obligatoire"),"",IFERROR(IF(INDEX(Salariés!$F$2:$F$151,MATCH($A140,Salariés!$H$2:$H$151,0))="","",INDEX(Salariés!$F$2:$F$151,MATCH($A140,Salariés!$H$2:$H$151,0))),""))</f>
      </c>
      <c r="P140" s="13">
        <f>IF(NOT(OR($A140&lt;&gt;"",$B140&lt;&gt;"")),"",IF(COUNT($O140,$K140,$N140)=0,"",MIN($O140,$K140,$N140)))</f>
      </c>
      <c r="Q140" s="14">
        <f>IF(NOT(OR($A140&lt;&gt;"",$B140&lt;&gt;"")),"",IF($S140="Jeune en dérogation (R. 4153-40)","À vérifier : régime des jeunes (R. 4153-40)",IF(LEN(IF($A140="","salarié, ",IF(COUNTIF(Salariés!$H$2:$H$151,$A140)&gt;1,"salarié en double, ",""))&amp;IF($B140="","famille, ","")&amp;IF($E140="","type de contrôle, ","")&amp;IF(AND($T140="Obligatoire",$O140="",$S140&lt;&gt;"Jeune en dérogation (R. 4153-40)"),"attestation médicale, ","")&amp;IF($H140="","contrôle des connaissances, ","")&amp;IF($K140="","échéance du contrôle, ","")&amp;IF($L140="","connaissance des lieux, ","")&amp;IF($M140="","date de délivrance, ","")&amp;IF(AND($S140="Intérimaire",$N140=""),"date limite (fin de mission), ",""))&gt;0,"Incomplète : "&amp;LEFT(IF($A140="","salarié, ",IF(COUNTIF(Salariés!$H$2:$H$151,$A140)&gt;1,"salarié en double, ",""))&amp;IF($B140="","famille, ","")&amp;IF($E140="","type de contrôle, ","")&amp;IF(AND($T140="Obligatoire",$O140="",$S140&lt;&gt;"Jeune en dérogation (R. 4153-40)"),"attestation médicale, ","")&amp;IF($H140="","contrôle des connaissances, ","")&amp;IF($K140="","échéance du contrôle, ","")&amp;IF($L140="","connaissance des lieux, ","")&amp;IF($M140="","date de délivrance, ","")&amp;IF(AND($S140="Intérimaire",$N140=""),"date limite (fin de mission), ",""),LEN(IF($A140="","salarié, ",IF(COUNTIF(Salariés!$H$2:$H$151,$A140)&gt;1,"salarié en double, ",""))&amp;IF($B140="","famille, ","")&amp;IF($E140="","type de contrôle, ","")&amp;IF(AND($T140="Obligatoire",$O140="",$S140&lt;&gt;"Jeune en dérogation (R. 4153-40)"),"attestation médicale, ","")&amp;IF($H140="","contrôle des connaissances, ","")&amp;IF($K140="","échéance du contrôle, ","")&amp;IF($L140="","connaissance des lieux, ","")&amp;IF($M140="","date de délivrance, ","")&amp;IF(AND($S140="Intérimaire",$N140=""),"date limite (fin de mission), ",""))-2),IF(LEN(IF(AND($U140&lt;&gt;"",$M140&lt;&gt;"",$U140&gt;$M140),"attestation plus récente, ","")&amp;IF(AND($H140&lt;&gt;"",$M140&lt;&gt;"",$H140&gt;$M140),"contrôle plus récent, ","")&amp;IF(AND($L140&lt;&gt;"",$M140&lt;&gt;"",$L140&gt;$M140),"connaissance des lieux plus récente, ","")&amp;IF(AND($M140&lt;&gt;"",$M140&gt;TODAY()),"délivrance datée dans le futur, ",""))&gt;0,"À redélivrer : "&amp;LEFT(IF(AND($U140&lt;&gt;"",$M140&lt;&gt;"",$U140&gt;$M140),"attestation plus récente, ","")&amp;IF(AND($H140&lt;&gt;"",$M140&lt;&gt;"",$H140&gt;$M140),"contrôle plus récent, ","")&amp;IF(AND($L140&lt;&gt;"",$M140&lt;&gt;"",$L140&gt;$M140),"connaissance des lieux plus récente, ","")&amp;IF(AND($M140&lt;&gt;"",$M140&gt;TODAY()),"délivrance datée dans le futur, ",""),LEN(IF(AND($U140&lt;&gt;"",$M140&lt;&gt;"",$U140&gt;$M140),"attestation plus récente, ","")&amp;IF(AND($H140&lt;&gt;"",$M140&lt;&gt;"",$H140&gt;$M140),"contrôle plus récent, ","")&amp;IF(AND($L140&lt;&gt;"",$M140&lt;&gt;"",$L140&gt;$M140),"connaissance des lieux plus récente, ","")&amp;IF(AND($M140&lt;&gt;"",$M140&gt;TODAY()),"délivrance datée dans le futur, ",""))-2),IF($P140&lt;TODAY(),"Expirée",IF($P140-TODAY()&lt;=60,"À renouveler","Valide"))))))</f>
      </c>
      <c r="R140" s="8"/>
      <c r="S140" s="14">
        <f>IF($A140="","",IFERROR(INDEX(Salariés!$D$2:$D$151,MATCH($A140,Salariés!$H$2:$H$151,0))&amp;"",""))</f>
      </c>
      <c r="T140" s="14">
        <f>IF($B140="","",IFERROR(VLOOKUP($B140,'Référentiel'!$A$2:$B$10,2,FALSE),""))</f>
      </c>
      <c r="U140" s="14">
        <f>IF(OR($A140="",$T140&lt;&gt;"Obligatoire"),"",IFERROR(IF(INDEX(Salariés!$E$2:$E$151,MATCH($A140,Salariés!$H$2:$H$151,0))="","",INDEX(Salariés!$E$2:$E$151,MATCH($A140,Salariés!$H$2:$H$151,0))),""))</f>
      </c>
      <c r="V140" s="14">
        <f>IF(OR($Q140="Valide",$Q140="À renouveler"),$P140+ROW()/100000,"")</f>
      </c>
      <c r="W140" s="14">
        <f>IF(AND($A140&lt;&gt;"",$A140='Autorisation à imprimer'!$D$1,OR($Q140="Valide",$Q140="À renouveler")),ROW(),"")</f>
      </c>
    </row>
    <row r="141" spans="1:23" x14ac:dyDescent="0.25">
      <c r="A141" s="8"/>
      <c r="B141" s="8"/>
      <c r="C141" s="8"/>
      <c r="D141" s="8"/>
      <c r="E141" s="8"/>
      <c r="F141" s="8"/>
      <c r="G141" s="8"/>
      <c r="H141" s="12"/>
      <c r="I141" s="8"/>
      <c r="J141" s="12"/>
      <c r="K141" s="13">
        <f>IF(AND($H141&lt;&gt;"",AND($E141="CACES®",$F141&lt;&gt;"",$F141&lt;&gt;"Sans objet")),EDATE($H141,12*IFERROR(VLOOKUP($F141,'Référentiel'!$D$2:$G$9,4,FALSE),5))-1,IF($J141="","",$J141))</f>
      </c>
      <c r="L141" s="12"/>
      <c r="M141" s="12"/>
      <c r="N141" s="12"/>
      <c r="O141" s="13">
        <f>IF(OR($A141="",$T141&lt;&gt;"Obligatoire"),"",IFERROR(IF(INDEX(Salariés!$F$2:$F$151,MATCH($A141,Salariés!$H$2:$H$151,0))="","",INDEX(Salariés!$F$2:$F$151,MATCH($A141,Salariés!$H$2:$H$151,0))),""))</f>
      </c>
      <c r="P141" s="13">
        <f>IF(NOT(OR($A141&lt;&gt;"",$B141&lt;&gt;"")),"",IF(COUNT($O141,$K141,$N141)=0,"",MIN($O141,$K141,$N141)))</f>
      </c>
      <c r="Q141" s="14">
        <f>IF(NOT(OR($A141&lt;&gt;"",$B141&lt;&gt;"")),"",IF($S141="Jeune en dérogation (R. 4153-40)","À vérifier : régime des jeunes (R. 4153-40)",IF(LEN(IF($A141="","salarié, ",IF(COUNTIF(Salariés!$H$2:$H$151,$A141)&gt;1,"salarié en double, ",""))&amp;IF($B141="","famille, ","")&amp;IF($E141="","type de contrôle, ","")&amp;IF(AND($T141="Obligatoire",$O141="",$S141&lt;&gt;"Jeune en dérogation (R. 4153-40)"),"attestation médicale, ","")&amp;IF($H141="","contrôle des connaissances, ","")&amp;IF($K141="","échéance du contrôle, ","")&amp;IF($L141="","connaissance des lieux, ","")&amp;IF($M141="","date de délivrance, ","")&amp;IF(AND($S141="Intérimaire",$N141=""),"date limite (fin de mission), ",""))&gt;0,"Incomplète : "&amp;LEFT(IF($A141="","salarié, ",IF(COUNTIF(Salariés!$H$2:$H$151,$A141)&gt;1,"salarié en double, ",""))&amp;IF($B141="","famille, ","")&amp;IF($E141="","type de contrôle, ","")&amp;IF(AND($T141="Obligatoire",$O141="",$S141&lt;&gt;"Jeune en dérogation (R. 4153-40)"),"attestation médicale, ","")&amp;IF($H141="","contrôle des connaissances, ","")&amp;IF($K141="","échéance du contrôle, ","")&amp;IF($L141="","connaissance des lieux, ","")&amp;IF($M141="","date de délivrance, ","")&amp;IF(AND($S141="Intérimaire",$N141=""),"date limite (fin de mission), ",""),LEN(IF($A141="","salarié, ",IF(COUNTIF(Salariés!$H$2:$H$151,$A141)&gt;1,"salarié en double, ",""))&amp;IF($B141="","famille, ","")&amp;IF($E141="","type de contrôle, ","")&amp;IF(AND($T141="Obligatoire",$O141="",$S141&lt;&gt;"Jeune en dérogation (R. 4153-40)"),"attestation médicale, ","")&amp;IF($H141="","contrôle des connaissances, ","")&amp;IF($K141="","échéance du contrôle, ","")&amp;IF($L141="","connaissance des lieux, ","")&amp;IF($M141="","date de délivrance, ","")&amp;IF(AND($S141="Intérimaire",$N141=""),"date limite (fin de mission), ",""))-2),IF(LEN(IF(AND($U141&lt;&gt;"",$M141&lt;&gt;"",$U141&gt;$M141),"attestation plus récente, ","")&amp;IF(AND($H141&lt;&gt;"",$M141&lt;&gt;"",$H141&gt;$M141),"contrôle plus récent, ","")&amp;IF(AND($L141&lt;&gt;"",$M141&lt;&gt;"",$L141&gt;$M141),"connaissance des lieux plus récente, ","")&amp;IF(AND($M141&lt;&gt;"",$M141&gt;TODAY()),"délivrance datée dans le futur, ",""))&gt;0,"À redélivrer : "&amp;LEFT(IF(AND($U141&lt;&gt;"",$M141&lt;&gt;"",$U141&gt;$M141),"attestation plus récente, ","")&amp;IF(AND($H141&lt;&gt;"",$M141&lt;&gt;"",$H141&gt;$M141),"contrôle plus récent, ","")&amp;IF(AND($L141&lt;&gt;"",$M141&lt;&gt;"",$L141&gt;$M141),"connaissance des lieux plus récente, ","")&amp;IF(AND($M141&lt;&gt;"",$M141&gt;TODAY()),"délivrance datée dans le futur, ",""),LEN(IF(AND($U141&lt;&gt;"",$M141&lt;&gt;"",$U141&gt;$M141),"attestation plus récente, ","")&amp;IF(AND($H141&lt;&gt;"",$M141&lt;&gt;"",$H141&gt;$M141),"contrôle plus récent, ","")&amp;IF(AND($L141&lt;&gt;"",$M141&lt;&gt;"",$L141&gt;$M141),"connaissance des lieux plus récente, ","")&amp;IF(AND($M141&lt;&gt;"",$M141&gt;TODAY()),"délivrance datée dans le futur, ",""))-2),IF($P141&lt;TODAY(),"Expirée",IF($P141-TODAY()&lt;=60,"À renouveler","Valide"))))))</f>
      </c>
      <c r="R141" s="8"/>
      <c r="S141" s="14">
        <f>IF($A141="","",IFERROR(INDEX(Salariés!$D$2:$D$151,MATCH($A141,Salariés!$H$2:$H$151,0))&amp;"",""))</f>
      </c>
      <c r="T141" s="14">
        <f>IF($B141="","",IFERROR(VLOOKUP($B141,'Référentiel'!$A$2:$B$10,2,FALSE),""))</f>
      </c>
      <c r="U141" s="14">
        <f>IF(OR($A141="",$T141&lt;&gt;"Obligatoire"),"",IFERROR(IF(INDEX(Salariés!$E$2:$E$151,MATCH($A141,Salariés!$H$2:$H$151,0))="","",INDEX(Salariés!$E$2:$E$151,MATCH($A141,Salariés!$H$2:$H$151,0))),""))</f>
      </c>
      <c r="V141" s="14">
        <f>IF(OR($Q141="Valide",$Q141="À renouveler"),$P141+ROW()/100000,"")</f>
      </c>
      <c r="W141" s="14">
        <f>IF(AND($A141&lt;&gt;"",$A141='Autorisation à imprimer'!$D$1,OR($Q141="Valide",$Q141="À renouveler")),ROW(),"")</f>
      </c>
    </row>
    <row r="142" spans="1:23" x14ac:dyDescent="0.25">
      <c r="A142" s="8"/>
      <c r="B142" s="8"/>
      <c r="C142" s="8"/>
      <c r="D142" s="8"/>
      <c r="E142" s="8"/>
      <c r="F142" s="8"/>
      <c r="G142" s="8"/>
      <c r="H142" s="12"/>
      <c r="I142" s="8"/>
      <c r="J142" s="12"/>
      <c r="K142" s="13">
        <f>IF(AND($H142&lt;&gt;"",AND($E142="CACES®",$F142&lt;&gt;"",$F142&lt;&gt;"Sans objet")),EDATE($H142,12*IFERROR(VLOOKUP($F142,'Référentiel'!$D$2:$G$9,4,FALSE),5))-1,IF($J142="","",$J142))</f>
      </c>
      <c r="L142" s="12"/>
      <c r="M142" s="12"/>
      <c r="N142" s="12"/>
      <c r="O142" s="13">
        <f>IF(OR($A142="",$T142&lt;&gt;"Obligatoire"),"",IFERROR(IF(INDEX(Salariés!$F$2:$F$151,MATCH($A142,Salariés!$H$2:$H$151,0))="","",INDEX(Salariés!$F$2:$F$151,MATCH($A142,Salariés!$H$2:$H$151,0))),""))</f>
      </c>
      <c r="P142" s="13">
        <f>IF(NOT(OR($A142&lt;&gt;"",$B142&lt;&gt;"")),"",IF(COUNT($O142,$K142,$N142)=0,"",MIN($O142,$K142,$N142)))</f>
      </c>
      <c r="Q142" s="14">
        <f>IF(NOT(OR($A142&lt;&gt;"",$B142&lt;&gt;"")),"",IF($S142="Jeune en dérogation (R. 4153-40)","À vérifier : régime des jeunes (R. 4153-40)",IF(LEN(IF($A142="","salarié, ",IF(COUNTIF(Salariés!$H$2:$H$151,$A142)&gt;1,"salarié en double, ",""))&amp;IF($B142="","famille, ","")&amp;IF($E142="","type de contrôle, ","")&amp;IF(AND($T142="Obligatoire",$O142="",$S142&lt;&gt;"Jeune en dérogation (R. 4153-40)"),"attestation médicale, ","")&amp;IF($H142="","contrôle des connaissances, ","")&amp;IF($K142="","échéance du contrôle, ","")&amp;IF($L142="","connaissance des lieux, ","")&amp;IF($M142="","date de délivrance, ","")&amp;IF(AND($S142="Intérimaire",$N142=""),"date limite (fin de mission), ",""))&gt;0,"Incomplète : "&amp;LEFT(IF($A142="","salarié, ",IF(COUNTIF(Salariés!$H$2:$H$151,$A142)&gt;1,"salarié en double, ",""))&amp;IF($B142="","famille, ","")&amp;IF($E142="","type de contrôle, ","")&amp;IF(AND($T142="Obligatoire",$O142="",$S142&lt;&gt;"Jeune en dérogation (R. 4153-40)"),"attestation médicale, ","")&amp;IF($H142="","contrôle des connaissances, ","")&amp;IF($K142="","échéance du contrôle, ","")&amp;IF($L142="","connaissance des lieux, ","")&amp;IF($M142="","date de délivrance, ","")&amp;IF(AND($S142="Intérimaire",$N142=""),"date limite (fin de mission), ",""),LEN(IF($A142="","salarié, ",IF(COUNTIF(Salariés!$H$2:$H$151,$A142)&gt;1,"salarié en double, ",""))&amp;IF($B142="","famille, ","")&amp;IF($E142="","type de contrôle, ","")&amp;IF(AND($T142="Obligatoire",$O142="",$S142&lt;&gt;"Jeune en dérogation (R. 4153-40)"),"attestation médicale, ","")&amp;IF($H142="","contrôle des connaissances, ","")&amp;IF($K142="","échéance du contrôle, ","")&amp;IF($L142="","connaissance des lieux, ","")&amp;IF($M142="","date de délivrance, ","")&amp;IF(AND($S142="Intérimaire",$N142=""),"date limite (fin de mission), ",""))-2),IF(LEN(IF(AND($U142&lt;&gt;"",$M142&lt;&gt;"",$U142&gt;$M142),"attestation plus récente, ","")&amp;IF(AND($H142&lt;&gt;"",$M142&lt;&gt;"",$H142&gt;$M142),"contrôle plus récent, ","")&amp;IF(AND($L142&lt;&gt;"",$M142&lt;&gt;"",$L142&gt;$M142),"connaissance des lieux plus récente, ","")&amp;IF(AND($M142&lt;&gt;"",$M142&gt;TODAY()),"délivrance datée dans le futur, ",""))&gt;0,"À redélivrer : "&amp;LEFT(IF(AND($U142&lt;&gt;"",$M142&lt;&gt;"",$U142&gt;$M142),"attestation plus récente, ","")&amp;IF(AND($H142&lt;&gt;"",$M142&lt;&gt;"",$H142&gt;$M142),"contrôle plus récent, ","")&amp;IF(AND($L142&lt;&gt;"",$M142&lt;&gt;"",$L142&gt;$M142),"connaissance des lieux plus récente, ","")&amp;IF(AND($M142&lt;&gt;"",$M142&gt;TODAY()),"délivrance datée dans le futur, ",""),LEN(IF(AND($U142&lt;&gt;"",$M142&lt;&gt;"",$U142&gt;$M142),"attestation plus récente, ","")&amp;IF(AND($H142&lt;&gt;"",$M142&lt;&gt;"",$H142&gt;$M142),"contrôle plus récent, ","")&amp;IF(AND($L142&lt;&gt;"",$M142&lt;&gt;"",$L142&gt;$M142),"connaissance des lieux plus récente, ","")&amp;IF(AND($M142&lt;&gt;"",$M142&gt;TODAY()),"délivrance datée dans le futur, ",""))-2),IF($P142&lt;TODAY(),"Expirée",IF($P142-TODAY()&lt;=60,"À renouveler","Valide"))))))</f>
      </c>
      <c r="R142" s="8"/>
      <c r="S142" s="14">
        <f>IF($A142="","",IFERROR(INDEX(Salariés!$D$2:$D$151,MATCH($A142,Salariés!$H$2:$H$151,0))&amp;"",""))</f>
      </c>
      <c r="T142" s="14">
        <f>IF($B142="","",IFERROR(VLOOKUP($B142,'Référentiel'!$A$2:$B$10,2,FALSE),""))</f>
      </c>
      <c r="U142" s="14">
        <f>IF(OR($A142="",$T142&lt;&gt;"Obligatoire"),"",IFERROR(IF(INDEX(Salariés!$E$2:$E$151,MATCH($A142,Salariés!$H$2:$H$151,0))="","",INDEX(Salariés!$E$2:$E$151,MATCH($A142,Salariés!$H$2:$H$151,0))),""))</f>
      </c>
      <c r="V142" s="14">
        <f>IF(OR($Q142="Valide",$Q142="À renouveler"),$P142+ROW()/100000,"")</f>
      </c>
      <c r="W142" s="14">
        <f>IF(AND($A142&lt;&gt;"",$A142='Autorisation à imprimer'!$D$1,OR($Q142="Valide",$Q142="À renouveler")),ROW(),"")</f>
      </c>
    </row>
    <row r="143" spans="1:23" x14ac:dyDescent="0.25">
      <c r="A143" s="8"/>
      <c r="B143" s="8"/>
      <c r="C143" s="8"/>
      <c r="D143" s="8"/>
      <c r="E143" s="8"/>
      <c r="F143" s="8"/>
      <c r="G143" s="8"/>
      <c r="H143" s="12"/>
      <c r="I143" s="8"/>
      <c r="J143" s="12"/>
      <c r="K143" s="13">
        <f>IF(AND($H143&lt;&gt;"",AND($E143="CACES®",$F143&lt;&gt;"",$F143&lt;&gt;"Sans objet")),EDATE($H143,12*IFERROR(VLOOKUP($F143,'Référentiel'!$D$2:$G$9,4,FALSE),5))-1,IF($J143="","",$J143))</f>
      </c>
      <c r="L143" s="12"/>
      <c r="M143" s="12"/>
      <c r="N143" s="12"/>
      <c r="O143" s="13">
        <f>IF(OR($A143="",$T143&lt;&gt;"Obligatoire"),"",IFERROR(IF(INDEX(Salariés!$F$2:$F$151,MATCH($A143,Salariés!$H$2:$H$151,0))="","",INDEX(Salariés!$F$2:$F$151,MATCH($A143,Salariés!$H$2:$H$151,0))),""))</f>
      </c>
      <c r="P143" s="13">
        <f>IF(NOT(OR($A143&lt;&gt;"",$B143&lt;&gt;"")),"",IF(COUNT($O143,$K143,$N143)=0,"",MIN($O143,$K143,$N143)))</f>
      </c>
      <c r="Q143" s="14">
        <f>IF(NOT(OR($A143&lt;&gt;"",$B143&lt;&gt;"")),"",IF($S143="Jeune en dérogation (R. 4153-40)","À vérifier : régime des jeunes (R. 4153-40)",IF(LEN(IF($A143="","salarié, ",IF(COUNTIF(Salariés!$H$2:$H$151,$A143)&gt;1,"salarié en double, ",""))&amp;IF($B143="","famille, ","")&amp;IF($E143="","type de contrôle, ","")&amp;IF(AND($T143="Obligatoire",$O143="",$S143&lt;&gt;"Jeune en dérogation (R. 4153-40)"),"attestation médicale, ","")&amp;IF($H143="","contrôle des connaissances, ","")&amp;IF($K143="","échéance du contrôle, ","")&amp;IF($L143="","connaissance des lieux, ","")&amp;IF($M143="","date de délivrance, ","")&amp;IF(AND($S143="Intérimaire",$N143=""),"date limite (fin de mission), ",""))&gt;0,"Incomplète : "&amp;LEFT(IF($A143="","salarié, ",IF(COUNTIF(Salariés!$H$2:$H$151,$A143)&gt;1,"salarié en double, ",""))&amp;IF($B143="","famille, ","")&amp;IF($E143="","type de contrôle, ","")&amp;IF(AND($T143="Obligatoire",$O143="",$S143&lt;&gt;"Jeune en dérogation (R. 4153-40)"),"attestation médicale, ","")&amp;IF($H143="","contrôle des connaissances, ","")&amp;IF($K143="","échéance du contrôle, ","")&amp;IF($L143="","connaissance des lieux, ","")&amp;IF($M143="","date de délivrance, ","")&amp;IF(AND($S143="Intérimaire",$N143=""),"date limite (fin de mission), ",""),LEN(IF($A143="","salarié, ",IF(COUNTIF(Salariés!$H$2:$H$151,$A143)&gt;1,"salarié en double, ",""))&amp;IF($B143="","famille, ","")&amp;IF($E143="","type de contrôle, ","")&amp;IF(AND($T143="Obligatoire",$O143="",$S143&lt;&gt;"Jeune en dérogation (R. 4153-40)"),"attestation médicale, ","")&amp;IF($H143="","contrôle des connaissances, ","")&amp;IF($K143="","échéance du contrôle, ","")&amp;IF($L143="","connaissance des lieux, ","")&amp;IF($M143="","date de délivrance, ","")&amp;IF(AND($S143="Intérimaire",$N143=""),"date limite (fin de mission), ",""))-2),IF(LEN(IF(AND($U143&lt;&gt;"",$M143&lt;&gt;"",$U143&gt;$M143),"attestation plus récente, ","")&amp;IF(AND($H143&lt;&gt;"",$M143&lt;&gt;"",$H143&gt;$M143),"contrôle plus récent, ","")&amp;IF(AND($L143&lt;&gt;"",$M143&lt;&gt;"",$L143&gt;$M143),"connaissance des lieux plus récente, ","")&amp;IF(AND($M143&lt;&gt;"",$M143&gt;TODAY()),"délivrance datée dans le futur, ",""))&gt;0,"À redélivrer : "&amp;LEFT(IF(AND($U143&lt;&gt;"",$M143&lt;&gt;"",$U143&gt;$M143),"attestation plus récente, ","")&amp;IF(AND($H143&lt;&gt;"",$M143&lt;&gt;"",$H143&gt;$M143),"contrôle plus récent, ","")&amp;IF(AND($L143&lt;&gt;"",$M143&lt;&gt;"",$L143&gt;$M143),"connaissance des lieux plus récente, ","")&amp;IF(AND($M143&lt;&gt;"",$M143&gt;TODAY()),"délivrance datée dans le futur, ",""),LEN(IF(AND($U143&lt;&gt;"",$M143&lt;&gt;"",$U143&gt;$M143),"attestation plus récente, ","")&amp;IF(AND($H143&lt;&gt;"",$M143&lt;&gt;"",$H143&gt;$M143),"contrôle plus récent, ","")&amp;IF(AND($L143&lt;&gt;"",$M143&lt;&gt;"",$L143&gt;$M143),"connaissance des lieux plus récente, ","")&amp;IF(AND($M143&lt;&gt;"",$M143&gt;TODAY()),"délivrance datée dans le futur, ",""))-2),IF($P143&lt;TODAY(),"Expirée",IF($P143-TODAY()&lt;=60,"À renouveler","Valide"))))))</f>
      </c>
      <c r="R143" s="8"/>
      <c r="S143" s="14">
        <f>IF($A143="","",IFERROR(INDEX(Salariés!$D$2:$D$151,MATCH($A143,Salariés!$H$2:$H$151,0))&amp;"",""))</f>
      </c>
      <c r="T143" s="14">
        <f>IF($B143="","",IFERROR(VLOOKUP($B143,'Référentiel'!$A$2:$B$10,2,FALSE),""))</f>
      </c>
      <c r="U143" s="14">
        <f>IF(OR($A143="",$T143&lt;&gt;"Obligatoire"),"",IFERROR(IF(INDEX(Salariés!$E$2:$E$151,MATCH($A143,Salariés!$H$2:$H$151,0))="","",INDEX(Salariés!$E$2:$E$151,MATCH($A143,Salariés!$H$2:$H$151,0))),""))</f>
      </c>
      <c r="V143" s="14">
        <f>IF(OR($Q143="Valide",$Q143="À renouveler"),$P143+ROW()/100000,"")</f>
      </c>
      <c r="W143" s="14">
        <f>IF(AND($A143&lt;&gt;"",$A143='Autorisation à imprimer'!$D$1,OR($Q143="Valide",$Q143="À renouveler")),ROW(),"")</f>
      </c>
    </row>
    <row r="144" spans="1:23" x14ac:dyDescent="0.25">
      <c r="A144" s="8"/>
      <c r="B144" s="8"/>
      <c r="C144" s="8"/>
      <c r="D144" s="8"/>
      <c r="E144" s="8"/>
      <c r="F144" s="8"/>
      <c r="G144" s="8"/>
      <c r="H144" s="12"/>
      <c r="I144" s="8"/>
      <c r="J144" s="12"/>
      <c r="K144" s="13">
        <f>IF(AND($H144&lt;&gt;"",AND($E144="CACES®",$F144&lt;&gt;"",$F144&lt;&gt;"Sans objet")),EDATE($H144,12*IFERROR(VLOOKUP($F144,'Référentiel'!$D$2:$G$9,4,FALSE),5))-1,IF($J144="","",$J144))</f>
      </c>
      <c r="L144" s="12"/>
      <c r="M144" s="12"/>
      <c r="N144" s="12"/>
      <c r="O144" s="13">
        <f>IF(OR($A144="",$T144&lt;&gt;"Obligatoire"),"",IFERROR(IF(INDEX(Salariés!$F$2:$F$151,MATCH($A144,Salariés!$H$2:$H$151,0))="","",INDEX(Salariés!$F$2:$F$151,MATCH($A144,Salariés!$H$2:$H$151,0))),""))</f>
      </c>
      <c r="P144" s="13">
        <f>IF(NOT(OR($A144&lt;&gt;"",$B144&lt;&gt;"")),"",IF(COUNT($O144,$K144,$N144)=0,"",MIN($O144,$K144,$N144)))</f>
      </c>
      <c r="Q144" s="14">
        <f>IF(NOT(OR($A144&lt;&gt;"",$B144&lt;&gt;"")),"",IF($S144="Jeune en dérogation (R. 4153-40)","À vérifier : régime des jeunes (R. 4153-40)",IF(LEN(IF($A144="","salarié, ",IF(COUNTIF(Salariés!$H$2:$H$151,$A144)&gt;1,"salarié en double, ",""))&amp;IF($B144="","famille, ","")&amp;IF($E144="","type de contrôle, ","")&amp;IF(AND($T144="Obligatoire",$O144="",$S144&lt;&gt;"Jeune en dérogation (R. 4153-40)"),"attestation médicale, ","")&amp;IF($H144="","contrôle des connaissances, ","")&amp;IF($K144="","échéance du contrôle, ","")&amp;IF($L144="","connaissance des lieux, ","")&amp;IF($M144="","date de délivrance, ","")&amp;IF(AND($S144="Intérimaire",$N144=""),"date limite (fin de mission), ",""))&gt;0,"Incomplète : "&amp;LEFT(IF($A144="","salarié, ",IF(COUNTIF(Salariés!$H$2:$H$151,$A144)&gt;1,"salarié en double, ",""))&amp;IF($B144="","famille, ","")&amp;IF($E144="","type de contrôle, ","")&amp;IF(AND($T144="Obligatoire",$O144="",$S144&lt;&gt;"Jeune en dérogation (R. 4153-40)"),"attestation médicale, ","")&amp;IF($H144="","contrôle des connaissances, ","")&amp;IF($K144="","échéance du contrôle, ","")&amp;IF($L144="","connaissance des lieux, ","")&amp;IF($M144="","date de délivrance, ","")&amp;IF(AND($S144="Intérimaire",$N144=""),"date limite (fin de mission), ",""),LEN(IF($A144="","salarié, ",IF(COUNTIF(Salariés!$H$2:$H$151,$A144)&gt;1,"salarié en double, ",""))&amp;IF($B144="","famille, ","")&amp;IF($E144="","type de contrôle, ","")&amp;IF(AND($T144="Obligatoire",$O144="",$S144&lt;&gt;"Jeune en dérogation (R. 4153-40)"),"attestation médicale, ","")&amp;IF($H144="","contrôle des connaissances, ","")&amp;IF($K144="","échéance du contrôle, ","")&amp;IF($L144="","connaissance des lieux, ","")&amp;IF($M144="","date de délivrance, ","")&amp;IF(AND($S144="Intérimaire",$N144=""),"date limite (fin de mission), ",""))-2),IF(LEN(IF(AND($U144&lt;&gt;"",$M144&lt;&gt;"",$U144&gt;$M144),"attestation plus récente, ","")&amp;IF(AND($H144&lt;&gt;"",$M144&lt;&gt;"",$H144&gt;$M144),"contrôle plus récent, ","")&amp;IF(AND($L144&lt;&gt;"",$M144&lt;&gt;"",$L144&gt;$M144),"connaissance des lieux plus récente, ","")&amp;IF(AND($M144&lt;&gt;"",$M144&gt;TODAY()),"délivrance datée dans le futur, ",""))&gt;0,"À redélivrer : "&amp;LEFT(IF(AND($U144&lt;&gt;"",$M144&lt;&gt;"",$U144&gt;$M144),"attestation plus récente, ","")&amp;IF(AND($H144&lt;&gt;"",$M144&lt;&gt;"",$H144&gt;$M144),"contrôle plus récent, ","")&amp;IF(AND($L144&lt;&gt;"",$M144&lt;&gt;"",$L144&gt;$M144),"connaissance des lieux plus récente, ","")&amp;IF(AND($M144&lt;&gt;"",$M144&gt;TODAY()),"délivrance datée dans le futur, ",""),LEN(IF(AND($U144&lt;&gt;"",$M144&lt;&gt;"",$U144&gt;$M144),"attestation plus récente, ","")&amp;IF(AND($H144&lt;&gt;"",$M144&lt;&gt;"",$H144&gt;$M144),"contrôle plus récent, ","")&amp;IF(AND($L144&lt;&gt;"",$M144&lt;&gt;"",$L144&gt;$M144),"connaissance des lieux plus récente, ","")&amp;IF(AND($M144&lt;&gt;"",$M144&gt;TODAY()),"délivrance datée dans le futur, ",""))-2),IF($P144&lt;TODAY(),"Expirée",IF($P144-TODAY()&lt;=60,"À renouveler","Valide"))))))</f>
      </c>
      <c r="R144" s="8"/>
      <c r="S144" s="14">
        <f>IF($A144="","",IFERROR(INDEX(Salariés!$D$2:$D$151,MATCH($A144,Salariés!$H$2:$H$151,0))&amp;"",""))</f>
      </c>
      <c r="T144" s="14">
        <f>IF($B144="","",IFERROR(VLOOKUP($B144,'Référentiel'!$A$2:$B$10,2,FALSE),""))</f>
      </c>
      <c r="U144" s="14">
        <f>IF(OR($A144="",$T144&lt;&gt;"Obligatoire"),"",IFERROR(IF(INDEX(Salariés!$E$2:$E$151,MATCH($A144,Salariés!$H$2:$H$151,0))="","",INDEX(Salariés!$E$2:$E$151,MATCH($A144,Salariés!$H$2:$H$151,0))),""))</f>
      </c>
      <c r="V144" s="14">
        <f>IF(OR($Q144="Valide",$Q144="À renouveler"),$P144+ROW()/100000,"")</f>
      </c>
      <c r="W144" s="14">
        <f>IF(AND($A144&lt;&gt;"",$A144='Autorisation à imprimer'!$D$1,OR($Q144="Valide",$Q144="À renouveler")),ROW(),"")</f>
      </c>
    </row>
    <row r="145" spans="1:23" x14ac:dyDescent="0.25">
      <c r="A145" s="8"/>
      <c r="B145" s="8"/>
      <c r="C145" s="8"/>
      <c r="D145" s="8"/>
      <c r="E145" s="8"/>
      <c r="F145" s="8"/>
      <c r="G145" s="8"/>
      <c r="H145" s="12"/>
      <c r="I145" s="8"/>
      <c r="J145" s="12"/>
      <c r="K145" s="13">
        <f>IF(AND($H145&lt;&gt;"",AND($E145="CACES®",$F145&lt;&gt;"",$F145&lt;&gt;"Sans objet")),EDATE($H145,12*IFERROR(VLOOKUP($F145,'Référentiel'!$D$2:$G$9,4,FALSE),5))-1,IF($J145="","",$J145))</f>
      </c>
      <c r="L145" s="12"/>
      <c r="M145" s="12"/>
      <c r="N145" s="12"/>
      <c r="O145" s="13">
        <f>IF(OR($A145="",$T145&lt;&gt;"Obligatoire"),"",IFERROR(IF(INDEX(Salariés!$F$2:$F$151,MATCH($A145,Salariés!$H$2:$H$151,0))="","",INDEX(Salariés!$F$2:$F$151,MATCH($A145,Salariés!$H$2:$H$151,0))),""))</f>
      </c>
      <c r="P145" s="13">
        <f>IF(NOT(OR($A145&lt;&gt;"",$B145&lt;&gt;"")),"",IF(COUNT($O145,$K145,$N145)=0,"",MIN($O145,$K145,$N145)))</f>
      </c>
      <c r="Q145" s="14">
        <f>IF(NOT(OR($A145&lt;&gt;"",$B145&lt;&gt;"")),"",IF($S145="Jeune en dérogation (R. 4153-40)","À vérifier : régime des jeunes (R. 4153-40)",IF(LEN(IF($A145="","salarié, ",IF(COUNTIF(Salariés!$H$2:$H$151,$A145)&gt;1,"salarié en double, ",""))&amp;IF($B145="","famille, ","")&amp;IF($E145="","type de contrôle, ","")&amp;IF(AND($T145="Obligatoire",$O145="",$S145&lt;&gt;"Jeune en dérogation (R. 4153-40)"),"attestation médicale, ","")&amp;IF($H145="","contrôle des connaissances, ","")&amp;IF($K145="","échéance du contrôle, ","")&amp;IF($L145="","connaissance des lieux, ","")&amp;IF($M145="","date de délivrance, ","")&amp;IF(AND($S145="Intérimaire",$N145=""),"date limite (fin de mission), ",""))&gt;0,"Incomplète : "&amp;LEFT(IF($A145="","salarié, ",IF(COUNTIF(Salariés!$H$2:$H$151,$A145)&gt;1,"salarié en double, ",""))&amp;IF($B145="","famille, ","")&amp;IF($E145="","type de contrôle, ","")&amp;IF(AND($T145="Obligatoire",$O145="",$S145&lt;&gt;"Jeune en dérogation (R. 4153-40)"),"attestation médicale, ","")&amp;IF($H145="","contrôle des connaissances, ","")&amp;IF($K145="","échéance du contrôle, ","")&amp;IF($L145="","connaissance des lieux, ","")&amp;IF($M145="","date de délivrance, ","")&amp;IF(AND($S145="Intérimaire",$N145=""),"date limite (fin de mission), ",""),LEN(IF($A145="","salarié, ",IF(COUNTIF(Salariés!$H$2:$H$151,$A145)&gt;1,"salarié en double, ",""))&amp;IF($B145="","famille, ","")&amp;IF($E145="","type de contrôle, ","")&amp;IF(AND($T145="Obligatoire",$O145="",$S145&lt;&gt;"Jeune en dérogation (R. 4153-40)"),"attestation médicale, ","")&amp;IF($H145="","contrôle des connaissances, ","")&amp;IF($K145="","échéance du contrôle, ","")&amp;IF($L145="","connaissance des lieux, ","")&amp;IF($M145="","date de délivrance, ","")&amp;IF(AND($S145="Intérimaire",$N145=""),"date limite (fin de mission), ",""))-2),IF(LEN(IF(AND($U145&lt;&gt;"",$M145&lt;&gt;"",$U145&gt;$M145),"attestation plus récente, ","")&amp;IF(AND($H145&lt;&gt;"",$M145&lt;&gt;"",$H145&gt;$M145),"contrôle plus récent, ","")&amp;IF(AND($L145&lt;&gt;"",$M145&lt;&gt;"",$L145&gt;$M145),"connaissance des lieux plus récente, ","")&amp;IF(AND($M145&lt;&gt;"",$M145&gt;TODAY()),"délivrance datée dans le futur, ",""))&gt;0,"À redélivrer : "&amp;LEFT(IF(AND($U145&lt;&gt;"",$M145&lt;&gt;"",$U145&gt;$M145),"attestation plus récente, ","")&amp;IF(AND($H145&lt;&gt;"",$M145&lt;&gt;"",$H145&gt;$M145),"contrôle plus récent, ","")&amp;IF(AND($L145&lt;&gt;"",$M145&lt;&gt;"",$L145&gt;$M145),"connaissance des lieux plus récente, ","")&amp;IF(AND($M145&lt;&gt;"",$M145&gt;TODAY()),"délivrance datée dans le futur, ",""),LEN(IF(AND($U145&lt;&gt;"",$M145&lt;&gt;"",$U145&gt;$M145),"attestation plus récente, ","")&amp;IF(AND($H145&lt;&gt;"",$M145&lt;&gt;"",$H145&gt;$M145),"contrôle plus récent, ","")&amp;IF(AND($L145&lt;&gt;"",$M145&lt;&gt;"",$L145&gt;$M145),"connaissance des lieux plus récente, ","")&amp;IF(AND($M145&lt;&gt;"",$M145&gt;TODAY()),"délivrance datée dans le futur, ",""))-2),IF($P145&lt;TODAY(),"Expirée",IF($P145-TODAY()&lt;=60,"À renouveler","Valide"))))))</f>
      </c>
      <c r="R145" s="8"/>
      <c r="S145" s="14">
        <f>IF($A145="","",IFERROR(INDEX(Salariés!$D$2:$D$151,MATCH($A145,Salariés!$H$2:$H$151,0))&amp;"",""))</f>
      </c>
      <c r="T145" s="14">
        <f>IF($B145="","",IFERROR(VLOOKUP($B145,'Référentiel'!$A$2:$B$10,2,FALSE),""))</f>
      </c>
      <c r="U145" s="14">
        <f>IF(OR($A145="",$T145&lt;&gt;"Obligatoire"),"",IFERROR(IF(INDEX(Salariés!$E$2:$E$151,MATCH($A145,Salariés!$H$2:$H$151,0))="","",INDEX(Salariés!$E$2:$E$151,MATCH($A145,Salariés!$H$2:$H$151,0))),""))</f>
      </c>
      <c r="V145" s="14">
        <f>IF(OR($Q145="Valide",$Q145="À renouveler"),$P145+ROW()/100000,"")</f>
      </c>
      <c r="W145" s="14">
        <f>IF(AND($A145&lt;&gt;"",$A145='Autorisation à imprimer'!$D$1,OR($Q145="Valide",$Q145="À renouveler")),ROW(),"")</f>
      </c>
    </row>
    <row r="146" spans="1:23" x14ac:dyDescent="0.25">
      <c r="A146" s="8"/>
      <c r="B146" s="8"/>
      <c r="C146" s="8"/>
      <c r="D146" s="8"/>
      <c r="E146" s="8"/>
      <c r="F146" s="8"/>
      <c r="G146" s="8"/>
      <c r="H146" s="12"/>
      <c r="I146" s="8"/>
      <c r="J146" s="12"/>
      <c r="K146" s="13">
        <f>IF(AND($H146&lt;&gt;"",AND($E146="CACES®",$F146&lt;&gt;"",$F146&lt;&gt;"Sans objet")),EDATE($H146,12*IFERROR(VLOOKUP($F146,'Référentiel'!$D$2:$G$9,4,FALSE),5))-1,IF($J146="","",$J146))</f>
      </c>
      <c r="L146" s="12"/>
      <c r="M146" s="12"/>
      <c r="N146" s="12"/>
      <c r="O146" s="13">
        <f>IF(OR($A146="",$T146&lt;&gt;"Obligatoire"),"",IFERROR(IF(INDEX(Salariés!$F$2:$F$151,MATCH($A146,Salariés!$H$2:$H$151,0))="","",INDEX(Salariés!$F$2:$F$151,MATCH($A146,Salariés!$H$2:$H$151,0))),""))</f>
      </c>
      <c r="P146" s="13">
        <f>IF(NOT(OR($A146&lt;&gt;"",$B146&lt;&gt;"")),"",IF(COUNT($O146,$K146,$N146)=0,"",MIN($O146,$K146,$N146)))</f>
      </c>
      <c r="Q146" s="14">
        <f>IF(NOT(OR($A146&lt;&gt;"",$B146&lt;&gt;"")),"",IF($S146="Jeune en dérogation (R. 4153-40)","À vérifier : régime des jeunes (R. 4153-40)",IF(LEN(IF($A146="","salarié, ",IF(COUNTIF(Salariés!$H$2:$H$151,$A146)&gt;1,"salarié en double, ",""))&amp;IF($B146="","famille, ","")&amp;IF($E146="","type de contrôle, ","")&amp;IF(AND($T146="Obligatoire",$O146="",$S146&lt;&gt;"Jeune en dérogation (R. 4153-40)"),"attestation médicale, ","")&amp;IF($H146="","contrôle des connaissances, ","")&amp;IF($K146="","échéance du contrôle, ","")&amp;IF($L146="","connaissance des lieux, ","")&amp;IF($M146="","date de délivrance, ","")&amp;IF(AND($S146="Intérimaire",$N146=""),"date limite (fin de mission), ",""))&gt;0,"Incomplète : "&amp;LEFT(IF($A146="","salarié, ",IF(COUNTIF(Salariés!$H$2:$H$151,$A146)&gt;1,"salarié en double, ",""))&amp;IF($B146="","famille, ","")&amp;IF($E146="","type de contrôle, ","")&amp;IF(AND($T146="Obligatoire",$O146="",$S146&lt;&gt;"Jeune en dérogation (R. 4153-40)"),"attestation médicale, ","")&amp;IF($H146="","contrôle des connaissances, ","")&amp;IF($K146="","échéance du contrôle, ","")&amp;IF($L146="","connaissance des lieux, ","")&amp;IF($M146="","date de délivrance, ","")&amp;IF(AND($S146="Intérimaire",$N146=""),"date limite (fin de mission), ",""),LEN(IF($A146="","salarié, ",IF(COUNTIF(Salariés!$H$2:$H$151,$A146)&gt;1,"salarié en double, ",""))&amp;IF($B146="","famille, ","")&amp;IF($E146="","type de contrôle, ","")&amp;IF(AND($T146="Obligatoire",$O146="",$S146&lt;&gt;"Jeune en dérogation (R. 4153-40)"),"attestation médicale, ","")&amp;IF($H146="","contrôle des connaissances, ","")&amp;IF($K146="","échéance du contrôle, ","")&amp;IF($L146="","connaissance des lieux, ","")&amp;IF($M146="","date de délivrance, ","")&amp;IF(AND($S146="Intérimaire",$N146=""),"date limite (fin de mission), ",""))-2),IF(LEN(IF(AND($U146&lt;&gt;"",$M146&lt;&gt;"",$U146&gt;$M146),"attestation plus récente, ","")&amp;IF(AND($H146&lt;&gt;"",$M146&lt;&gt;"",$H146&gt;$M146),"contrôle plus récent, ","")&amp;IF(AND($L146&lt;&gt;"",$M146&lt;&gt;"",$L146&gt;$M146),"connaissance des lieux plus récente, ","")&amp;IF(AND($M146&lt;&gt;"",$M146&gt;TODAY()),"délivrance datée dans le futur, ",""))&gt;0,"À redélivrer : "&amp;LEFT(IF(AND($U146&lt;&gt;"",$M146&lt;&gt;"",$U146&gt;$M146),"attestation plus récente, ","")&amp;IF(AND($H146&lt;&gt;"",$M146&lt;&gt;"",$H146&gt;$M146),"contrôle plus récent, ","")&amp;IF(AND($L146&lt;&gt;"",$M146&lt;&gt;"",$L146&gt;$M146),"connaissance des lieux plus récente, ","")&amp;IF(AND($M146&lt;&gt;"",$M146&gt;TODAY()),"délivrance datée dans le futur, ",""),LEN(IF(AND($U146&lt;&gt;"",$M146&lt;&gt;"",$U146&gt;$M146),"attestation plus récente, ","")&amp;IF(AND($H146&lt;&gt;"",$M146&lt;&gt;"",$H146&gt;$M146),"contrôle plus récent, ","")&amp;IF(AND($L146&lt;&gt;"",$M146&lt;&gt;"",$L146&gt;$M146),"connaissance des lieux plus récente, ","")&amp;IF(AND($M146&lt;&gt;"",$M146&gt;TODAY()),"délivrance datée dans le futur, ",""))-2),IF($P146&lt;TODAY(),"Expirée",IF($P146-TODAY()&lt;=60,"À renouveler","Valide"))))))</f>
      </c>
      <c r="R146" s="8"/>
      <c r="S146" s="14">
        <f>IF($A146="","",IFERROR(INDEX(Salariés!$D$2:$D$151,MATCH($A146,Salariés!$H$2:$H$151,0))&amp;"",""))</f>
      </c>
      <c r="T146" s="14">
        <f>IF($B146="","",IFERROR(VLOOKUP($B146,'Référentiel'!$A$2:$B$10,2,FALSE),""))</f>
      </c>
      <c r="U146" s="14">
        <f>IF(OR($A146="",$T146&lt;&gt;"Obligatoire"),"",IFERROR(IF(INDEX(Salariés!$E$2:$E$151,MATCH($A146,Salariés!$H$2:$H$151,0))="","",INDEX(Salariés!$E$2:$E$151,MATCH($A146,Salariés!$H$2:$H$151,0))),""))</f>
      </c>
      <c r="V146" s="14">
        <f>IF(OR($Q146="Valide",$Q146="À renouveler"),$P146+ROW()/100000,"")</f>
      </c>
      <c r="W146" s="14">
        <f>IF(AND($A146&lt;&gt;"",$A146='Autorisation à imprimer'!$D$1,OR($Q146="Valide",$Q146="À renouveler")),ROW(),"")</f>
      </c>
    </row>
    <row r="147" spans="1:23" x14ac:dyDescent="0.25">
      <c r="A147" s="8"/>
      <c r="B147" s="8"/>
      <c r="C147" s="8"/>
      <c r="D147" s="8"/>
      <c r="E147" s="8"/>
      <c r="F147" s="8"/>
      <c r="G147" s="8"/>
      <c r="H147" s="12"/>
      <c r="I147" s="8"/>
      <c r="J147" s="12"/>
      <c r="K147" s="13">
        <f>IF(AND($H147&lt;&gt;"",AND($E147="CACES®",$F147&lt;&gt;"",$F147&lt;&gt;"Sans objet")),EDATE($H147,12*IFERROR(VLOOKUP($F147,'Référentiel'!$D$2:$G$9,4,FALSE),5))-1,IF($J147="","",$J147))</f>
      </c>
      <c r="L147" s="12"/>
      <c r="M147" s="12"/>
      <c r="N147" s="12"/>
      <c r="O147" s="13">
        <f>IF(OR($A147="",$T147&lt;&gt;"Obligatoire"),"",IFERROR(IF(INDEX(Salariés!$F$2:$F$151,MATCH($A147,Salariés!$H$2:$H$151,0))="","",INDEX(Salariés!$F$2:$F$151,MATCH($A147,Salariés!$H$2:$H$151,0))),""))</f>
      </c>
      <c r="P147" s="13">
        <f>IF(NOT(OR($A147&lt;&gt;"",$B147&lt;&gt;"")),"",IF(COUNT($O147,$K147,$N147)=0,"",MIN($O147,$K147,$N147)))</f>
      </c>
      <c r="Q147" s="14">
        <f>IF(NOT(OR($A147&lt;&gt;"",$B147&lt;&gt;"")),"",IF($S147="Jeune en dérogation (R. 4153-40)","À vérifier : régime des jeunes (R. 4153-40)",IF(LEN(IF($A147="","salarié, ",IF(COUNTIF(Salariés!$H$2:$H$151,$A147)&gt;1,"salarié en double, ",""))&amp;IF($B147="","famille, ","")&amp;IF($E147="","type de contrôle, ","")&amp;IF(AND($T147="Obligatoire",$O147="",$S147&lt;&gt;"Jeune en dérogation (R. 4153-40)"),"attestation médicale, ","")&amp;IF($H147="","contrôle des connaissances, ","")&amp;IF($K147="","échéance du contrôle, ","")&amp;IF($L147="","connaissance des lieux, ","")&amp;IF($M147="","date de délivrance, ","")&amp;IF(AND($S147="Intérimaire",$N147=""),"date limite (fin de mission), ",""))&gt;0,"Incomplète : "&amp;LEFT(IF($A147="","salarié, ",IF(COUNTIF(Salariés!$H$2:$H$151,$A147)&gt;1,"salarié en double, ",""))&amp;IF($B147="","famille, ","")&amp;IF($E147="","type de contrôle, ","")&amp;IF(AND($T147="Obligatoire",$O147="",$S147&lt;&gt;"Jeune en dérogation (R. 4153-40)"),"attestation médicale, ","")&amp;IF($H147="","contrôle des connaissances, ","")&amp;IF($K147="","échéance du contrôle, ","")&amp;IF($L147="","connaissance des lieux, ","")&amp;IF($M147="","date de délivrance, ","")&amp;IF(AND($S147="Intérimaire",$N147=""),"date limite (fin de mission), ",""),LEN(IF($A147="","salarié, ",IF(COUNTIF(Salariés!$H$2:$H$151,$A147)&gt;1,"salarié en double, ",""))&amp;IF($B147="","famille, ","")&amp;IF($E147="","type de contrôle, ","")&amp;IF(AND($T147="Obligatoire",$O147="",$S147&lt;&gt;"Jeune en dérogation (R. 4153-40)"),"attestation médicale, ","")&amp;IF($H147="","contrôle des connaissances, ","")&amp;IF($K147="","échéance du contrôle, ","")&amp;IF($L147="","connaissance des lieux, ","")&amp;IF($M147="","date de délivrance, ","")&amp;IF(AND($S147="Intérimaire",$N147=""),"date limite (fin de mission), ",""))-2),IF(LEN(IF(AND($U147&lt;&gt;"",$M147&lt;&gt;"",$U147&gt;$M147),"attestation plus récente, ","")&amp;IF(AND($H147&lt;&gt;"",$M147&lt;&gt;"",$H147&gt;$M147),"contrôle plus récent, ","")&amp;IF(AND($L147&lt;&gt;"",$M147&lt;&gt;"",$L147&gt;$M147),"connaissance des lieux plus récente, ","")&amp;IF(AND($M147&lt;&gt;"",$M147&gt;TODAY()),"délivrance datée dans le futur, ",""))&gt;0,"À redélivrer : "&amp;LEFT(IF(AND($U147&lt;&gt;"",$M147&lt;&gt;"",$U147&gt;$M147),"attestation plus récente, ","")&amp;IF(AND($H147&lt;&gt;"",$M147&lt;&gt;"",$H147&gt;$M147),"contrôle plus récent, ","")&amp;IF(AND($L147&lt;&gt;"",$M147&lt;&gt;"",$L147&gt;$M147),"connaissance des lieux plus récente, ","")&amp;IF(AND($M147&lt;&gt;"",$M147&gt;TODAY()),"délivrance datée dans le futur, ",""),LEN(IF(AND($U147&lt;&gt;"",$M147&lt;&gt;"",$U147&gt;$M147),"attestation plus récente, ","")&amp;IF(AND($H147&lt;&gt;"",$M147&lt;&gt;"",$H147&gt;$M147),"contrôle plus récent, ","")&amp;IF(AND($L147&lt;&gt;"",$M147&lt;&gt;"",$L147&gt;$M147),"connaissance des lieux plus récente, ","")&amp;IF(AND($M147&lt;&gt;"",$M147&gt;TODAY()),"délivrance datée dans le futur, ",""))-2),IF($P147&lt;TODAY(),"Expirée",IF($P147-TODAY()&lt;=60,"À renouveler","Valide"))))))</f>
      </c>
      <c r="R147" s="8"/>
      <c r="S147" s="14">
        <f>IF($A147="","",IFERROR(INDEX(Salariés!$D$2:$D$151,MATCH($A147,Salariés!$H$2:$H$151,0))&amp;"",""))</f>
      </c>
      <c r="T147" s="14">
        <f>IF($B147="","",IFERROR(VLOOKUP($B147,'Référentiel'!$A$2:$B$10,2,FALSE),""))</f>
      </c>
      <c r="U147" s="14">
        <f>IF(OR($A147="",$T147&lt;&gt;"Obligatoire"),"",IFERROR(IF(INDEX(Salariés!$E$2:$E$151,MATCH($A147,Salariés!$H$2:$H$151,0))="","",INDEX(Salariés!$E$2:$E$151,MATCH($A147,Salariés!$H$2:$H$151,0))),""))</f>
      </c>
      <c r="V147" s="14">
        <f>IF(OR($Q147="Valide",$Q147="À renouveler"),$P147+ROW()/100000,"")</f>
      </c>
      <c r="W147" s="14">
        <f>IF(AND($A147&lt;&gt;"",$A147='Autorisation à imprimer'!$D$1,OR($Q147="Valide",$Q147="À renouveler")),ROW(),"")</f>
      </c>
    </row>
    <row r="148" spans="1:23" x14ac:dyDescent="0.25">
      <c r="A148" s="8"/>
      <c r="B148" s="8"/>
      <c r="C148" s="8"/>
      <c r="D148" s="8"/>
      <c r="E148" s="8"/>
      <c r="F148" s="8"/>
      <c r="G148" s="8"/>
      <c r="H148" s="12"/>
      <c r="I148" s="8"/>
      <c r="J148" s="12"/>
      <c r="K148" s="13">
        <f>IF(AND($H148&lt;&gt;"",AND($E148="CACES®",$F148&lt;&gt;"",$F148&lt;&gt;"Sans objet")),EDATE($H148,12*IFERROR(VLOOKUP($F148,'Référentiel'!$D$2:$G$9,4,FALSE),5))-1,IF($J148="","",$J148))</f>
      </c>
      <c r="L148" s="12"/>
      <c r="M148" s="12"/>
      <c r="N148" s="12"/>
      <c r="O148" s="13">
        <f>IF(OR($A148="",$T148&lt;&gt;"Obligatoire"),"",IFERROR(IF(INDEX(Salariés!$F$2:$F$151,MATCH($A148,Salariés!$H$2:$H$151,0))="","",INDEX(Salariés!$F$2:$F$151,MATCH($A148,Salariés!$H$2:$H$151,0))),""))</f>
      </c>
      <c r="P148" s="13">
        <f>IF(NOT(OR($A148&lt;&gt;"",$B148&lt;&gt;"")),"",IF(COUNT($O148,$K148,$N148)=0,"",MIN($O148,$K148,$N148)))</f>
      </c>
      <c r="Q148" s="14">
        <f>IF(NOT(OR($A148&lt;&gt;"",$B148&lt;&gt;"")),"",IF($S148="Jeune en dérogation (R. 4153-40)","À vérifier : régime des jeunes (R. 4153-40)",IF(LEN(IF($A148="","salarié, ",IF(COUNTIF(Salariés!$H$2:$H$151,$A148)&gt;1,"salarié en double, ",""))&amp;IF($B148="","famille, ","")&amp;IF($E148="","type de contrôle, ","")&amp;IF(AND($T148="Obligatoire",$O148="",$S148&lt;&gt;"Jeune en dérogation (R. 4153-40)"),"attestation médicale, ","")&amp;IF($H148="","contrôle des connaissances, ","")&amp;IF($K148="","échéance du contrôle, ","")&amp;IF($L148="","connaissance des lieux, ","")&amp;IF($M148="","date de délivrance, ","")&amp;IF(AND($S148="Intérimaire",$N148=""),"date limite (fin de mission), ",""))&gt;0,"Incomplète : "&amp;LEFT(IF($A148="","salarié, ",IF(COUNTIF(Salariés!$H$2:$H$151,$A148)&gt;1,"salarié en double, ",""))&amp;IF($B148="","famille, ","")&amp;IF($E148="","type de contrôle, ","")&amp;IF(AND($T148="Obligatoire",$O148="",$S148&lt;&gt;"Jeune en dérogation (R. 4153-40)"),"attestation médicale, ","")&amp;IF($H148="","contrôle des connaissances, ","")&amp;IF($K148="","échéance du contrôle, ","")&amp;IF($L148="","connaissance des lieux, ","")&amp;IF($M148="","date de délivrance, ","")&amp;IF(AND($S148="Intérimaire",$N148=""),"date limite (fin de mission), ",""),LEN(IF($A148="","salarié, ",IF(COUNTIF(Salariés!$H$2:$H$151,$A148)&gt;1,"salarié en double, ",""))&amp;IF($B148="","famille, ","")&amp;IF($E148="","type de contrôle, ","")&amp;IF(AND($T148="Obligatoire",$O148="",$S148&lt;&gt;"Jeune en dérogation (R. 4153-40)"),"attestation médicale, ","")&amp;IF($H148="","contrôle des connaissances, ","")&amp;IF($K148="","échéance du contrôle, ","")&amp;IF($L148="","connaissance des lieux, ","")&amp;IF($M148="","date de délivrance, ","")&amp;IF(AND($S148="Intérimaire",$N148=""),"date limite (fin de mission), ",""))-2),IF(LEN(IF(AND($U148&lt;&gt;"",$M148&lt;&gt;"",$U148&gt;$M148),"attestation plus récente, ","")&amp;IF(AND($H148&lt;&gt;"",$M148&lt;&gt;"",$H148&gt;$M148),"contrôle plus récent, ","")&amp;IF(AND($L148&lt;&gt;"",$M148&lt;&gt;"",$L148&gt;$M148),"connaissance des lieux plus récente, ","")&amp;IF(AND($M148&lt;&gt;"",$M148&gt;TODAY()),"délivrance datée dans le futur, ",""))&gt;0,"À redélivrer : "&amp;LEFT(IF(AND($U148&lt;&gt;"",$M148&lt;&gt;"",$U148&gt;$M148),"attestation plus récente, ","")&amp;IF(AND($H148&lt;&gt;"",$M148&lt;&gt;"",$H148&gt;$M148),"contrôle plus récent, ","")&amp;IF(AND($L148&lt;&gt;"",$M148&lt;&gt;"",$L148&gt;$M148),"connaissance des lieux plus récente, ","")&amp;IF(AND($M148&lt;&gt;"",$M148&gt;TODAY()),"délivrance datée dans le futur, ",""),LEN(IF(AND($U148&lt;&gt;"",$M148&lt;&gt;"",$U148&gt;$M148),"attestation plus récente, ","")&amp;IF(AND($H148&lt;&gt;"",$M148&lt;&gt;"",$H148&gt;$M148),"contrôle plus récent, ","")&amp;IF(AND($L148&lt;&gt;"",$M148&lt;&gt;"",$L148&gt;$M148),"connaissance des lieux plus récente, ","")&amp;IF(AND($M148&lt;&gt;"",$M148&gt;TODAY()),"délivrance datée dans le futur, ",""))-2),IF($P148&lt;TODAY(),"Expirée",IF($P148-TODAY()&lt;=60,"À renouveler","Valide"))))))</f>
      </c>
      <c r="R148" s="8"/>
      <c r="S148" s="14">
        <f>IF($A148="","",IFERROR(INDEX(Salariés!$D$2:$D$151,MATCH($A148,Salariés!$H$2:$H$151,0))&amp;"",""))</f>
      </c>
      <c r="T148" s="14">
        <f>IF($B148="","",IFERROR(VLOOKUP($B148,'Référentiel'!$A$2:$B$10,2,FALSE),""))</f>
      </c>
      <c r="U148" s="14">
        <f>IF(OR($A148="",$T148&lt;&gt;"Obligatoire"),"",IFERROR(IF(INDEX(Salariés!$E$2:$E$151,MATCH($A148,Salariés!$H$2:$H$151,0))="","",INDEX(Salariés!$E$2:$E$151,MATCH($A148,Salariés!$H$2:$H$151,0))),""))</f>
      </c>
      <c r="V148" s="14">
        <f>IF(OR($Q148="Valide",$Q148="À renouveler"),$P148+ROW()/100000,"")</f>
      </c>
      <c r="W148" s="14">
        <f>IF(AND($A148&lt;&gt;"",$A148='Autorisation à imprimer'!$D$1,OR($Q148="Valide",$Q148="À renouveler")),ROW(),"")</f>
      </c>
    </row>
    <row r="149" spans="1:23" x14ac:dyDescent="0.25">
      <c r="A149" s="8"/>
      <c r="B149" s="8"/>
      <c r="C149" s="8"/>
      <c r="D149" s="8"/>
      <c r="E149" s="8"/>
      <c r="F149" s="8"/>
      <c r="G149" s="8"/>
      <c r="H149" s="12"/>
      <c r="I149" s="8"/>
      <c r="J149" s="12"/>
      <c r="K149" s="13">
        <f>IF(AND($H149&lt;&gt;"",AND($E149="CACES®",$F149&lt;&gt;"",$F149&lt;&gt;"Sans objet")),EDATE($H149,12*IFERROR(VLOOKUP($F149,'Référentiel'!$D$2:$G$9,4,FALSE),5))-1,IF($J149="","",$J149))</f>
      </c>
      <c r="L149" s="12"/>
      <c r="M149" s="12"/>
      <c r="N149" s="12"/>
      <c r="O149" s="13">
        <f>IF(OR($A149="",$T149&lt;&gt;"Obligatoire"),"",IFERROR(IF(INDEX(Salariés!$F$2:$F$151,MATCH($A149,Salariés!$H$2:$H$151,0))="","",INDEX(Salariés!$F$2:$F$151,MATCH($A149,Salariés!$H$2:$H$151,0))),""))</f>
      </c>
      <c r="P149" s="13">
        <f>IF(NOT(OR($A149&lt;&gt;"",$B149&lt;&gt;"")),"",IF(COUNT($O149,$K149,$N149)=0,"",MIN($O149,$K149,$N149)))</f>
      </c>
      <c r="Q149" s="14">
        <f>IF(NOT(OR($A149&lt;&gt;"",$B149&lt;&gt;"")),"",IF($S149="Jeune en dérogation (R. 4153-40)","À vérifier : régime des jeunes (R. 4153-40)",IF(LEN(IF($A149="","salarié, ",IF(COUNTIF(Salariés!$H$2:$H$151,$A149)&gt;1,"salarié en double, ",""))&amp;IF($B149="","famille, ","")&amp;IF($E149="","type de contrôle, ","")&amp;IF(AND($T149="Obligatoire",$O149="",$S149&lt;&gt;"Jeune en dérogation (R. 4153-40)"),"attestation médicale, ","")&amp;IF($H149="","contrôle des connaissances, ","")&amp;IF($K149="","échéance du contrôle, ","")&amp;IF($L149="","connaissance des lieux, ","")&amp;IF($M149="","date de délivrance, ","")&amp;IF(AND($S149="Intérimaire",$N149=""),"date limite (fin de mission), ",""))&gt;0,"Incomplète : "&amp;LEFT(IF($A149="","salarié, ",IF(COUNTIF(Salariés!$H$2:$H$151,$A149)&gt;1,"salarié en double, ",""))&amp;IF($B149="","famille, ","")&amp;IF($E149="","type de contrôle, ","")&amp;IF(AND($T149="Obligatoire",$O149="",$S149&lt;&gt;"Jeune en dérogation (R. 4153-40)"),"attestation médicale, ","")&amp;IF($H149="","contrôle des connaissances, ","")&amp;IF($K149="","échéance du contrôle, ","")&amp;IF($L149="","connaissance des lieux, ","")&amp;IF($M149="","date de délivrance, ","")&amp;IF(AND($S149="Intérimaire",$N149=""),"date limite (fin de mission), ",""),LEN(IF($A149="","salarié, ",IF(COUNTIF(Salariés!$H$2:$H$151,$A149)&gt;1,"salarié en double, ",""))&amp;IF($B149="","famille, ","")&amp;IF($E149="","type de contrôle, ","")&amp;IF(AND($T149="Obligatoire",$O149="",$S149&lt;&gt;"Jeune en dérogation (R. 4153-40)"),"attestation médicale, ","")&amp;IF($H149="","contrôle des connaissances, ","")&amp;IF($K149="","échéance du contrôle, ","")&amp;IF($L149="","connaissance des lieux, ","")&amp;IF($M149="","date de délivrance, ","")&amp;IF(AND($S149="Intérimaire",$N149=""),"date limite (fin de mission), ",""))-2),IF(LEN(IF(AND($U149&lt;&gt;"",$M149&lt;&gt;"",$U149&gt;$M149),"attestation plus récente, ","")&amp;IF(AND($H149&lt;&gt;"",$M149&lt;&gt;"",$H149&gt;$M149),"contrôle plus récent, ","")&amp;IF(AND($L149&lt;&gt;"",$M149&lt;&gt;"",$L149&gt;$M149),"connaissance des lieux plus récente, ","")&amp;IF(AND($M149&lt;&gt;"",$M149&gt;TODAY()),"délivrance datée dans le futur, ",""))&gt;0,"À redélivrer : "&amp;LEFT(IF(AND($U149&lt;&gt;"",$M149&lt;&gt;"",$U149&gt;$M149),"attestation plus récente, ","")&amp;IF(AND($H149&lt;&gt;"",$M149&lt;&gt;"",$H149&gt;$M149),"contrôle plus récent, ","")&amp;IF(AND($L149&lt;&gt;"",$M149&lt;&gt;"",$L149&gt;$M149),"connaissance des lieux plus récente, ","")&amp;IF(AND($M149&lt;&gt;"",$M149&gt;TODAY()),"délivrance datée dans le futur, ",""),LEN(IF(AND($U149&lt;&gt;"",$M149&lt;&gt;"",$U149&gt;$M149),"attestation plus récente, ","")&amp;IF(AND($H149&lt;&gt;"",$M149&lt;&gt;"",$H149&gt;$M149),"contrôle plus récent, ","")&amp;IF(AND($L149&lt;&gt;"",$M149&lt;&gt;"",$L149&gt;$M149),"connaissance des lieux plus récente, ","")&amp;IF(AND($M149&lt;&gt;"",$M149&gt;TODAY()),"délivrance datée dans le futur, ",""))-2),IF($P149&lt;TODAY(),"Expirée",IF($P149-TODAY()&lt;=60,"À renouveler","Valide"))))))</f>
      </c>
      <c r="R149" s="8"/>
      <c r="S149" s="14">
        <f>IF($A149="","",IFERROR(INDEX(Salariés!$D$2:$D$151,MATCH($A149,Salariés!$H$2:$H$151,0))&amp;"",""))</f>
      </c>
      <c r="T149" s="14">
        <f>IF($B149="","",IFERROR(VLOOKUP($B149,'Référentiel'!$A$2:$B$10,2,FALSE),""))</f>
      </c>
      <c r="U149" s="14">
        <f>IF(OR($A149="",$T149&lt;&gt;"Obligatoire"),"",IFERROR(IF(INDEX(Salariés!$E$2:$E$151,MATCH($A149,Salariés!$H$2:$H$151,0))="","",INDEX(Salariés!$E$2:$E$151,MATCH($A149,Salariés!$H$2:$H$151,0))),""))</f>
      </c>
      <c r="V149" s="14">
        <f>IF(OR($Q149="Valide",$Q149="À renouveler"),$P149+ROW()/100000,"")</f>
      </c>
      <c r="W149" s="14">
        <f>IF(AND($A149&lt;&gt;"",$A149='Autorisation à imprimer'!$D$1,OR($Q149="Valide",$Q149="À renouveler")),ROW(),"")</f>
      </c>
    </row>
    <row r="150" spans="1:23" x14ac:dyDescent="0.25">
      <c r="A150" s="8"/>
      <c r="B150" s="8"/>
      <c r="C150" s="8"/>
      <c r="D150" s="8"/>
      <c r="E150" s="8"/>
      <c r="F150" s="8"/>
      <c r="G150" s="8"/>
      <c r="H150" s="12"/>
      <c r="I150" s="8"/>
      <c r="J150" s="12"/>
      <c r="K150" s="13">
        <f>IF(AND($H150&lt;&gt;"",AND($E150="CACES®",$F150&lt;&gt;"",$F150&lt;&gt;"Sans objet")),EDATE($H150,12*IFERROR(VLOOKUP($F150,'Référentiel'!$D$2:$G$9,4,FALSE),5))-1,IF($J150="","",$J150))</f>
      </c>
      <c r="L150" s="12"/>
      <c r="M150" s="12"/>
      <c r="N150" s="12"/>
      <c r="O150" s="13">
        <f>IF(OR($A150="",$T150&lt;&gt;"Obligatoire"),"",IFERROR(IF(INDEX(Salariés!$F$2:$F$151,MATCH($A150,Salariés!$H$2:$H$151,0))="","",INDEX(Salariés!$F$2:$F$151,MATCH($A150,Salariés!$H$2:$H$151,0))),""))</f>
      </c>
      <c r="P150" s="13">
        <f>IF(NOT(OR($A150&lt;&gt;"",$B150&lt;&gt;"")),"",IF(COUNT($O150,$K150,$N150)=0,"",MIN($O150,$K150,$N150)))</f>
      </c>
      <c r="Q150" s="14">
        <f>IF(NOT(OR($A150&lt;&gt;"",$B150&lt;&gt;"")),"",IF($S150="Jeune en dérogation (R. 4153-40)","À vérifier : régime des jeunes (R. 4153-40)",IF(LEN(IF($A150="","salarié, ",IF(COUNTIF(Salariés!$H$2:$H$151,$A150)&gt;1,"salarié en double, ",""))&amp;IF($B150="","famille, ","")&amp;IF($E150="","type de contrôle, ","")&amp;IF(AND($T150="Obligatoire",$O150="",$S150&lt;&gt;"Jeune en dérogation (R. 4153-40)"),"attestation médicale, ","")&amp;IF($H150="","contrôle des connaissances, ","")&amp;IF($K150="","échéance du contrôle, ","")&amp;IF($L150="","connaissance des lieux, ","")&amp;IF($M150="","date de délivrance, ","")&amp;IF(AND($S150="Intérimaire",$N150=""),"date limite (fin de mission), ",""))&gt;0,"Incomplète : "&amp;LEFT(IF($A150="","salarié, ",IF(COUNTIF(Salariés!$H$2:$H$151,$A150)&gt;1,"salarié en double, ",""))&amp;IF($B150="","famille, ","")&amp;IF($E150="","type de contrôle, ","")&amp;IF(AND($T150="Obligatoire",$O150="",$S150&lt;&gt;"Jeune en dérogation (R. 4153-40)"),"attestation médicale, ","")&amp;IF($H150="","contrôle des connaissances, ","")&amp;IF($K150="","échéance du contrôle, ","")&amp;IF($L150="","connaissance des lieux, ","")&amp;IF($M150="","date de délivrance, ","")&amp;IF(AND($S150="Intérimaire",$N150=""),"date limite (fin de mission), ",""),LEN(IF($A150="","salarié, ",IF(COUNTIF(Salariés!$H$2:$H$151,$A150)&gt;1,"salarié en double, ",""))&amp;IF($B150="","famille, ","")&amp;IF($E150="","type de contrôle, ","")&amp;IF(AND($T150="Obligatoire",$O150="",$S150&lt;&gt;"Jeune en dérogation (R. 4153-40)"),"attestation médicale, ","")&amp;IF($H150="","contrôle des connaissances, ","")&amp;IF($K150="","échéance du contrôle, ","")&amp;IF($L150="","connaissance des lieux, ","")&amp;IF($M150="","date de délivrance, ","")&amp;IF(AND($S150="Intérimaire",$N150=""),"date limite (fin de mission), ",""))-2),IF(LEN(IF(AND($U150&lt;&gt;"",$M150&lt;&gt;"",$U150&gt;$M150),"attestation plus récente, ","")&amp;IF(AND($H150&lt;&gt;"",$M150&lt;&gt;"",$H150&gt;$M150),"contrôle plus récent, ","")&amp;IF(AND($L150&lt;&gt;"",$M150&lt;&gt;"",$L150&gt;$M150),"connaissance des lieux plus récente, ","")&amp;IF(AND($M150&lt;&gt;"",$M150&gt;TODAY()),"délivrance datée dans le futur, ",""))&gt;0,"À redélivrer : "&amp;LEFT(IF(AND($U150&lt;&gt;"",$M150&lt;&gt;"",$U150&gt;$M150),"attestation plus récente, ","")&amp;IF(AND($H150&lt;&gt;"",$M150&lt;&gt;"",$H150&gt;$M150),"contrôle plus récent, ","")&amp;IF(AND($L150&lt;&gt;"",$M150&lt;&gt;"",$L150&gt;$M150),"connaissance des lieux plus récente, ","")&amp;IF(AND($M150&lt;&gt;"",$M150&gt;TODAY()),"délivrance datée dans le futur, ",""),LEN(IF(AND($U150&lt;&gt;"",$M150&lt;&gt;"",$U150&gt;$M150),"attestation plus récente, ","")&amp;IF(AND($H150&lt;&gt;"",$M150&lt;&gt;"",$H150&gt;$M150),"contrôle plus récent, ","")&amp;IF(AND($L150&lt;&gt;"",$M150&lt;&gt;"",$L150&gt;$M150),"connaissance des lieux plus récente, ","")&amp;IF(AND($M150&lt;&gt;"",$M150&gt;TODAY()),"délivrance datée dans le futur, ",""))-2),IF($P150&lt;TODAY(),"Expirée",IF($P150-TODAY()&lt;=60,"À renouveler","Valide"))))))</f>
      </c>
      <c r="R150" s="8"/>
      <c r="S150" s="14">
        <f>IF($A150="","",IFERROR(INDEX(Salariés!$D$2:$D$151,MATCH($A150,Salariés!$H$2:$H$151,0))&amp;"",""))</f>
      </c>
      <c r="T150" s="14">
        <f>IF($B150="","",IFERROR(VLOOKUP($B150,'Référentiel'!$A$2:$B$10,2,FALSE),""))</f>
      </c>
      <c r="U150" s="14">
        <f>IF(OR($A150="",$T150&lt;&gt;"Obligatoire"),"",IFERROR(IF(INDEX(Salariés!$E$2:$E$151,MATCH($A150,Salariés!$H$2:$H$151,0))="","",INDEX(Salariés!$E$2:$E$151,MATCH($A150,Salariés!$H$2:$H$151,0))),""))</f>
      </c>
      <c r="V150" s="14">
        <f>IF(OR($Q150="Valide",$Q150="À renouveler"),$P150+ROW()/100000,"")</f>
      </c>
      <c r="W150" s="14">
        <f>IF(AND($A150&lt;&gt;"",$A150='Autorisation à imprimer'!$D$1,OR($Q150="Valide",$Q150="À renouveler")),ROW(),"")</f>
      </c>
    </row>
    <row r="151" spans="1:23" x14ac:dyDescent="0.25">
      <c r="A151" s="8"/>
      <c r="B151" s="8"/>
      <c r="C151" s="8"/>
      <c r="D151" s="8"/>
      <c r="E151" s="8"/>
      <c r="F151" s="8"/>
      <c r="G151" s="8"/>
      <c r="H151" s="12"/>
      <c r="I151" s="8"/>
      <c r="J151" s="12"/>
      <c r="K151" s="13">
        <f>IF(AND($H151&lt;&gt;"",AND($E151="CACES®",$F151&lt;&gt;"",$F151&lt;&gt;"Sans objet")),EDATE($H151,12*IFERROR(VLOOKUP($F151,'Référentiel'!$D$2:$G$9,4,FALSE),5))-1,IF($J151="","",$J151))</f>
      </c>
      <c r="L151" s="12"/>
      <c r="M151" s="12"/>
      <c r="N151" s="12"/>
      <c r="O151" s="13">
        <f>IF(OR($A151="",$T151&lt;&gt;"Obligatoire"),"",IFERROR(IF(INDEX(Salariés!$F$2:$F$151,MATCH($A151,Salariés!$H$2:$H$151,0))="","",INDEX(Salariés!$F$2:$F$151,MATCH($A151,Salariés!$H$2:$H$151,0))),""))</f>
      </c>
      <c r="P151" s="13">
        <f>IF(NOT(OR($A151&lt;&gt;"",$B151&lt;&gt;"")),"",IF(COUNT($O151,$K151,$N151)=0,"",MIN($O151,$K151,$N151)))</f>
      </c>
      <c r="Q151" s="14">
        <f>IF(NOT(OR($A151&lt;&gt;"",$B151&lt;&gt;"")),"",IF($S151="Jeune en dérogation (R. 4153-40)","À vérifier : régime des jeunes (R. 4153-40)",IF(LEN(IF($A151="","salarié, ",IF(COUNTIF(Salariés!$H$2:$H$151,$A151)&gt;1,"salarié en double, ",""))&amp;IF($B151="","famille, ","")&amp;IF($E151="","type de contrôle, ","")&amp;IF(AND($T151="Obligatoire",$O151="",$S151&lt;&gt;"Jeune en dérogation (R. 4153-40)"),"attestation médicale, ","")&amp;IF($H151="","contrôle des connaissances, ","")&amp;IF($K151="","échéance du contrôle, ","")&amp;IF($L151="","connaissance des lieux, ","")&amp;IF($M151="","date de délivrance, ","")&amp;IF(AND($S151="Intérimaire",$N151=""),"date limite (fin de mission), ",""))&gt;0,"Incomplète : "&amp;LEFT(IF($A151="","salarié, ",IF(COUNTIF(Salariés!$H$2:$H$151,$A151)&gt;1,"salarié en double, ",""))&amp;IF($B151="","famille, ","")&amp;IF($E151="","type de contrôle, ","")&amp;IF(AND($T151="Obligatoire",$O151="",$S151&lt;&gt;"Jeune en dérogation (R. 4153-40)"),"attestation médicale, ","")&amp;IF($H151="","contrôle des connaissances, ","")&amp;IF($K151="","échéance du contrôle, ","")&amp;IF($L151="","connaissance des lieux, ","")&amp;IF($M151="","date de délivrance, ","")&amp;IF(AND($S151="Intérimaire",$N151=""),"date limite (fin de mission), ",""),LEN(IF($A151="","salarié, ",IF(COUNTIF(Salariés!$H$2:$H$151,$A151)&gt;1,"salarié en double, ",""))&amp;IF($B151="","famille, ","")&amp;IF($E151="","type de contrôle, ","")&amp;IF(AND($T151="Obligatoire",$O151="",$S151&lt;&gt;"Jeune en dérogation (R. 4153-40)"),"attestation médicale, ","")&amp;IF($H151="","contrôle des connaissances, ","")&amp;IF($K151="","échéance du contrôle, ","")&amp;IF($L151="","connaissance des lieux, ","")&amp;IF($M151="","date de délivrance, ","")&amp;IF(AND($S151="Intérimaire",$N151=""),"date limite (fin de mission), ",""))-2),IF(LEN(IF(AND($U151&lt;&gt;"",$M151&lt;&gt;"",$U151&gt;$M151),"attestation plus récente, ","")&amp;IF(AND($H151&lt;&gt;"",$M151&lt;&gt;"",$H151&gt;$M151),"contrôle plus récent, ","")&amp;IF(AND($L151&lt;&gt;"",$M151&lt;&gt;"",$L151&gt;$M151),"connaissance des lieux plus récente, ","")&amp;IF(AND($M151&lt;&gt;"",$M151&gt;TODAY()),"délivrance datée dans le futur, ",""))&gt;0,"À redélivrer : "&amp;LEFT(IF(AND($U151&lt;&gt;"",$M151&lt;&gt;"",$U151&gt;$M151),"attestation plus récente, ","")&amp;IF(AND($H151&lt;&gt;"",$M151&lt;&gt;"",$H151&gt;$M151),"contrôle plus récent, ","")&amp;IF(AND($L151&lt;&gt;"",$M151&lt;&gt;"",$L151&gt;$M151),"connaissance des lieux plus récente, ","")&amp;IF(AND($M151&lt;&gt;"",$M151&gt;TODAY()),"délivrance datée dans le futur, ",""),LEN(IF(AND($U151&lt;&gt;"",$M151&lt;&gt;"",$U151&gt;$M151),"attestation plus récente, ","")&amp;IF(AND($H151&lt;&gt;"",$M151&lt;&gt;"",$H151&gt;$M151),"contrôle plus récent, ","")&amp;IF(AND($L151&lt;&gt;"",$M151&lt;&gt;"",$L151&gt;$M151),"connaissance des lieux plus récente, ","")&amp;IF(AND($M151&lt;&gt;"",$M151&gt;TODAY()),"délivrance datée dans le futur, ",""))-2),IF($P151&lt;TODAY(),"Expirée",IF($P151-TODAY()&lt;=60,"À renouveler","Valide"))))))</f>
      </c>
      <c r="R151" s="8"/>
      <c r="S151" s="14">
        <f>IF($A151="","",IFERROR(INDEX(Salariés!$D$2:$D$151,MATCH($A151,Salariés!$H$2:$H$151,0))&amp;"",""))</f>
      </c>
      <c r="T151" s="14">
        <f>IF($B151="","",IFERROR(VLOOKUP($B151,'Référentiel'!$A$2:$B$10,2,FALSE),""))</f>
      </c>
      <c r="U151" s="14">
        <f>IF(OR($A151="",$T151&lt;&gt;"Obligatoire"),"",IFERROR(IF(INDEX(Salariés!$E$2:$E$151,MATCH($A151,Salariés!$H$2:$H$151,0))="","",INDEX(Salariés!$E$2:$E$151,MATCH($A151,Salariés!$H$2:$H$151,0))),""))</f>
      </c>
      <c r="V151" s="14">
        <f>IF(OR($Q151="Valide",$Q151="À renouveler"),$P151+ROW()/100000,"")</f>
      </c>
      <c r="W151" s="14">
        <f>IF(AND($A151&lt;&gt;"",$A151='Autorisation à imprimer'!$D$1,OR($Q151="Valide",$Q151="À renouveler")),ROW(),"")</f>
      </c>
    </row>
    <row r="152" spans="1:23" x14ac:dyDescent="0.25">
      <c r="A152" s="8"/>
      <c r="B152" s="8"/>
      <c r="C152" s="8"/>
      <c r="D152" s="8"/>
      <c r="E152" s="8"/>
      <c r="F152" s="8"/>
      <c r="G152" s="8"/>
      <c r="H152" s="12"/>
      <c r="I152" s="8"/>
      <c r="J152" s="12"/>
      <c r="K152" s="13">
        <f>IF(AND($H152&lt;&gt;"",AND($E152="CACES®",$F152&lt;&gt;"",$F152&lt;&gt;"Sans objet")),EDATE($H152,12*IFERROR(VLOOKUP($F152,'Référentiel'!$D$2:$G$9,4,FALSE),5))-1,IF($J152="","",$J152))</f>
      </c>
      <c r="L152" s="12"/>
      <c r="M152" s="12"/>
      <c r="N152" s="12"/>
      <c r="O152" s="13">
        <f>IF(OR($A152="",$T152&lt;&gt;"Obligatoire"),"",IFERROR(IF(INDEX(Salariés!$F$2:$F$151,MATCH($A152,Salariés!$H$2:$H$151,0))="","",INDEX(Salariés!$F$2:$F$151,MATCH($A152,Salariés!$H$2:$H$151,0))),""))</f>
      </c>
      <c r="P152" s="13">
        <f>IF(NOT(OR($A152&lt;&gt;"",$B152&lt;&gt;"")),"",IF(COUNT($O152,$K152,$N152)=0,"",MIN($O152,$K152,$N152)))</f>
      </c>
      <c r="Q152" s="14">
        <f>IF(NOT(OR($A152&lt;&gt;"",$B152&lt;&gt;"")),"",IF($S152="Jeune en dérogation (R. 4153-40)","À vérifier : régime des jeunes (R. 4153-40)",IF(LEN(IF($A152="","salarié, ",IF(COUNTIF(Salariés!$H$2:$H$151,$A152)&gt;1,"salarié en double, ",""))&amp;IF($B152="","famille, ","")&amp;IF($E152="","type de contrôle, ","")&amp;IF(AND($T152="Obligatoire",$O152="",$S152&lt;&gt;"Jeune en dérogation (R. 4153-40)"),"attestation médicale, ","")&amp;IF($H152="","contrôle des connaissances, ","")&amp;IF($K152="","échéance du contrôle, ","")&amp;IF($L152="","connaissance des lieux, ","")&amp;IF($M152="","date de délivrance, ","")&amp;IF(AND($S152="Intérimaire",$N152=""),"date limite (fin de mission), ",""))&gt;0,"Incomplète : "&amp;LEFT(IF($A152="","salarié, ",IF(COUNTIF(Salariés!$H$2:$H$151,$A152)&gt;1,"salarié en double, ",""))&amp;IF($B152="","famille, ","")&amp;IF($E152="","type de contrôle, ","")&amp;IF(AND($T152="Obligatoire",$O152="",$S152&lt;&gt;"Jeune en dérogation (R. 4153-40)"),"attestation médicale, ","")&amp;IF($H152="","contrôle des connaissances, ","")&amp;IF($K152="","échéance du contrôle, ","")&amp;IF($L152="","connaissance des lieux, ","")&amp;IF($M152="","date de délivrance, ","")&amp;IF(AND($S152="Intérimaire",$N152=""),"date limite (fin de mission), ",""),LEN(IF($A152="","salarié, ",IF(COUNTIF(Salariés!$H$2:$H$151,$A152)&gt;1,"salarié en double, ",""))&amp;IF($B152="","famille, ","")&amp;IF($E152="","type de contrôle, ","")&amp;IF(AND($T152="Obligatoire",$O152="",$S152&lt;&gt;"Jeune en dérogation (R. 4153-40)"),"attestation médicale, ","")&amp;IF($H152="","contrôle des connaissances, ","")&amp;IF($K152="","échéance du contrôle, ","")&amp;IF($L152="","connaissance des lieux, ","")&amp;IF($M152="","date de délivrance, ","")&amp;IF(AND($S152="Intérimaire",$N152=""),"date limite (fin de mission), ",""))-2),IF(LEN(IF(AND($U152&lt;&gt;"",$M152&lt;&gt;"",$U152&gt;$M152),"attestation plus récente, ","")&amp;IF(AND($H152&lt;&gt;"",$M152&lt;&gt;"",$H152&gt;$M152),"contrôle plus récent, ","")&amp;IF(AND($L152&lt;&gt;"",$M152&lt;&gt;"",$L152&gt;$M152),"connaissance des lieux plus récente, ","")&amp;IF(AND($M152&lt;&gt;"",$M152&gt;TODAY()),"délivrance datée dans le futur, ",""))&gt;0,"À redélivrer : "&amp;LEFT(IF(AND($U152&lt;&gt;"",$M152&lt;&gt;"",$U152&gt;$M152),"attestation plus récente, ","")&amp;IF(AND($H152&lt;&gt;"",$M152&lt;&gt;"",$H152&gt;$M152),"contrôle plus récent, ","")&amp;IF(AND($L152&lt;&gt;"",$M152&lt;&gt;"",$L152&gt;$M152),"connaissance des lieux plus récente, ","")&amp;IF(AND($M152&lt;&gt;"",$M152&gt;TODAY()),"délivrance datée dans le futur, ",""),LEN(IF(AND($U152&lt;&gt;"",$M152&lt;&gt;"",$U152&gt;$M152),"attestation plus récente, ","")&amp;IF(AND($H152&lt;&gt;"",$M152&lt;&gt;"",$H152&gt;$M152),"contrôle plus récent, ","")&amp;IF(AND($L152&lt;&gt;"",$M152&lt;&gt;"",$L152&gt;$M152),"connaissance des lieux plus récente, ","")&amp;IF(AND($M152&lt;&gt;"",$M152&gt;TODAY()),"délivrance datée dans le futur, ",""))-2),IF($P152&lt;TODAY(),"Expirée",IF($P152-TODAY()&lt;=60,"À renouveler","Valide"))))))</f>
      </c>
      <c r="R152" s="8"/>
      <c r="S152" s="14">
        <f>IF($A152="","",IFERROR(INDEX(Salariés!$D$2:$D$151,MATCH($A152,Salariés!$H$2:$H$151,0))&amp;"",""))</f>
      </c>
      <c r="T152" s="14">
        <f>IF($B152="","",IFERROR(VLOOKUP($B152,'Référentiel'!$A$2:$B$10,2,FALSE),""))</f>
      </c>
      <c r="U152" s="14">
        <f>IF(OR($A152="",$T152&lt;&gt;"Obligatoire"),"",IFERROR(IF(INDEX(Salariés!$E$2:$E$151,MATCH($A152,Salariés!$H$2:$H$151,0))="","",INDEX(Salariés!$E$2:$E$151,MATCH($A152,Salariés!$H$2:$H$151,0))),""))</f>
      </c>
      <c r="V152" s="14">
        <f>IF(OR($Q152="Valide",$Q152="À renouveler"),$P152+ROW()/100000,"")</f>
      </c>
      <c r="W152" s="14">
        <f>IF(AND($A152&lt;&gt;"",$A152='Autorisation à imprimer'!$D$1,OR($Q152="Valide",$Q152="À renouveler")),ROW(),"")</f>
      </c>
    </row>
    <row r="153" spans="1:23" x14ac:dyDescent="0.25">
      <c r="A153" s="8"/>
      <c r="B153" s="8"/>
      <c r="C153" s="8"/>
      <c r="D153" s="8"/>
      <c r="E153" s="8"/>
      <c r="F153" s="8"/>
      <c r="G153" s="8"/>
      <c r="H153" s="12"/>
      <c r="I153" s="8"/>
      <c r="J153" s="12"/>
      <c r="K153" s="13">
        <f>IF(AND($H153&lt;&gt;"",AND($E153="CACES®",$F153&lt;&gt;"",$F153&lt;&gt;"Sans objet")),EDATE($H153,12*IFERROR(VLOOKUP($F153,'Référentiel'!$D$2:$G$9,4,FALSE),5))-1,IF($J153="","",$J153))</f>
      </c>
      <c r="L153" s="12"/>
      <c r="M153" s="12"/>
      <c r="N153" s="12"/>
      <c r="O153" s="13">
        <f>IF(OR($A153="",$T153&lt;&gt;"Obligatoire"),"",IFERROR(IF(INDEX(Salariés!$F$2:$F$151,MATCH($A153,Salariés!$H$2:$H$151,0))="","",INDEX(Salariés!$F$2:$F$151,MATCH($A153,Salariés!$H$2:$H$151,0))),""))</f>
      </c>
      <c r="P153" s="13">
        <f>IF(NOT(OR($A153&lt;&gt;"",$B153&lt;&gt;"")),"",IF(COUNT($O153,$K153,$N153)=0,"",MIN($O153,$K153,$N153)))</f>
      </c>
      <c r="Q153" s="14">
        <f>IF(NOT(OR($A153&lt;&gt;"",$B153&lt;&gt;"")),"",IF($S153="Jeune en dérogation (R. 4153-40)","À vérifier : régime des jeunes (R. 4153-40)",IF(LEN(IF($A153="","salarié, ",IF(COUNTIF(Salariés!$H$2:$H$151,$A153)&gt;1,"salarié en double, ",""))&amp;IF($B153="","famille, ","")&amp;IF($E153="","type de contrôle, ","")&amp;IF(AND($T153="Obligatoire",$O153="",$S153&lt;&gt;"Jeune en dérogation (R. 4153-40)"),"attestation médicale, ","")&amp;IF($H153="","contrôle des connaissances, ","")&amp;IF($K153="","échéance du contrôle, ","")&amp;IF($L153="","connaissance des lieux, ","")&amp;IF($M153="","date de délivrance, ","")&amp;IF(AND($S153="Intérimaire",$N153=""),"date limite (fin de mission), ",""))&gt;0,"Incomplète : "&amp;LEFT(IF($A153="","salarié, ",IF(COUNTIF(Salariés!$H$2:$H$151,$A153)&gt;1,"salarié en double, ",""))&amp;IF($B153="","famille, ","")&amp;IF($E153="","type de contrôle, ","")&amp;IF(AND($T153="Obligatoire",$O153="",$S153&lt;&gt;"Jeune en dérogation (R. 4153-40)"),"attestation médicale, ","")&amp;IF($H153="","contrôle des connaissances, ","")&amp;IF($K153="","échéance du contrôle, ","")&amp;IF($L153="","connaissance des lieux, ","")&amp;IF($M153="","date de délivrance, ","")&amp;IF(AND($S153="Intérimaire",$N153=""),"date limite (fin de mission), ",""),LEN(IF($A153="","salarié, ",IF(COUNTIF(Salariés!$H$2:$H$151,$A153)&gt;1,"salarié en double, ",""))&amp;IF($B153="","famille, ","")&amp;IF($E153="","type de contrôle, ","")&amp;IF(AND($T153="Obligatoire",$O153="",$S153&lt;&gt;"Jeune en dérogation (R. 4153-40)"),"attestation médicale, ","")&amp;IF($H153="","contrôle des connaissances, ","")&amp;IF($K153="","échéance du contrôle, ","")&amp;IF($L153="","connaissance des lieux, ","")&amp;IF($M153="","date de délivrance, ","")&amp;IF(AND($S153="Intérimaire",$N153=""),"date limite (fin de mission), ",""))-2),IF(LEN(IF(AND($U153&lt;&gt;"",$M153&lt;&gt;"",$U153&gt;$M153),"attestation plus récente, ","")&amp;IF(AND($H153&lt;&gt;"",$M153&lt;&gt;"",$H153&gt;$M153),"contrôle plus récent, ","")&amp;IF(AND($L153&lt;&gt;"",$M153&lt;&gt;"",$L153&gt;$M153),"connaissance des lieux plus récente, ","")&amp;IF(AND($M153&lt;&gt;"",$M153&gt;TODAY()),"délivrance datée dans le futur, ",""))&gt;0,"À redélivrer : "&amp;LEFT(IF(AND($U153&lt;&gt;"",$M153&lt;&gt;"",$U153&gt;$M153),"attestation plus récente, ","")&amp;IF(AND($H153&lt;&gt;"",$M153&lt;&gt;"",$H153&gt;$M153),"contrôle plus récent, ","")&amp;IF(AND($L153&lt;&gt;"",$M153&lt;&gt;"",$L153&gt;$M153),"connaissance des lieux plus récente, ","")&amp;IF(AND($M153&lt;&gt;"",$M153&gt;TODAY()),"délivrance datée dans le futur, ",""),LEN(IF(AND($U153&lt;&gt;"",$M153&lt;&gt;"",$U153&gt;$M153),"attestation plus récente, ","")&amp;IF(AND($H153&lt;&gt;"",$M153&lt;&gt;"",$H153&gt;$M153),"contrôle plus récent, ","")&amp;IF(AND($L153&lt;&gt;"",$M153&lt;&gt;"",$L153&gt;$M153),"connaissance des lieux plus récente, ","")&amp;IF(AND($M153&lt;&gt;"",$M153&gt;TODAY()),"délivrance datée dans le futur, ",""))-2),IF($P153&lt;TODAY(),"Expirée",IF($P153-TODAY()&lt;=60,"À renouveler","Valide"))))))</f>
      </c>
      <c r="R153" s="8"/>
      <c r="S153" s="14">
        <f>IF($A153="","",IFERROR(INDEX(Salariés!$D$2:$D$151,MATCH($A153,Salariés!$H$2:$H$151,0))&amp;"",""))</f>
      </c>
      <c r="T153" s="14">
        <f>IF($B153="","",IFERROR(VLOOKUP($B153,'Référentiel'!$A$2:$B$10,2,FALSE),""))</f>
      </c>
      <c r="U153" s="14">
        <f>IF(OR($A153="",$T153&lt;&gt;"Obligatoire"),"",IFERROR(IF(INDEX(Salariés!$E$2:$E$151,MATCH($A153,Salariés!$H$2:$H$151,0))="","",INDEX(Salariés!$E$2:$E$151,MATCH($A153,Salariés!$H$2:$H$151,0))),""))</f>
      </c>
      <c r="V153" s="14">
        <f>IF(OR($Q153="Valide",$Q153="À renouveler"),$P153+ROW()/100000,"")</f>
      </c>
      <c r="W153" s="14">
        <f>IF(AND($A153&lt;&gt;"",$A153='Autorisation à imprimer'!$D$1,OR($Q153="Valide",$Q153="À renouveler")),ROW(),"")</f>
      </c>
    </row>
    <row r="154" spans="1:23" x14ac:dyDescent="0.25">
      <c r="A154" s="8"/>
      <c r="B154" s="8"/>
      <c r="C154" s="8"/>
      <c r="D154" s="8"/>
      <c r="E154" s="8"/>
      <c r="F154" s="8"/>
      <c r="G154" s="8"/>
      <c r="H154" s="12"/>
      <c r="I154" s="8"/>
      <c r="J154" s="12"/>
      <c r="K154" s="13">
        <f>IF(AND($H154&lt;&gt;"",AND($E154="CACES®",$F154&lt;&gt;"",$F154&lt;&gt;"Sans objet")),EDATE($H154,12*IFERROR(VLOOKUP($F154,'Référentiel'!$D$2:$G$9,4,FALSE),5))-1,IF($J154="","",$J154))</f>
      </c>
      <c r="L154" s="12"/>
      <c r="M154" s="12"/>
      <c r="N154" s="12"/>
      <c r="O154" s="13">
        <f>IF(OR($A154="",$T154&lt;&gt;"Obligatoire"),"",IFERROR(IF(INDEX(Salariés!$F$2:$F$151,MATCH($A154,Salariés!$H$2:$H$151,0))="","",INDEX(Salariés!$F$2:$F$151,MATCH($A154,Salariés!$H$2:$H$151,0))),""))</f>
      </c>
      <c r="P154" s="13">
        <f>IF(NOT(OR($A154&lt;&gt;"",$B154&lt;&gt;"")),"",IF(COUNT($O154,$K154,$N154)=0,"",MIN($O154,$K154,$N154)))</f>
      </c>
      <c r="Q154" s="14">
        <f>IF(NOT(OR($A154&lt;&gt;"",$B154&lt;&gt;"")),"",IF($S154="Jeune en dérogation (R. 4153-40)","À vérifier : régime des jeunes (R. 4153-40)",IF(LEN(IF($A154="","salarié, ",IF(COUNTIF(Salariés!$H$2:$H$151,$A154)&gt;1,"salarié en double, ",""))&amp;IF($B154="","famille, ","")&amp;IF($E154="","type de contrôle, ","")&amp;IF(AND($T154="Obligatoire",$O154="",$S154&lt;&gt;"Jeune en dérogation (R. 4153-40)"),"attestation médicale, ","")&amp;IF($H154="","contrôle des connaissances, ","")&amp;IF($K154="","échéance du contrôle, ","")&amp;IF($L154="","connaissance des lieux, ","")&amp;IF($M154="","date de délivrance, ","")&amp;IF(AND($S154="Intérimaire",$N154=""),"date limite (fin de mission), ",""))&gt;0,"Incomplète : "&amp;LEFT(IF($A154="","salarié, ",IF(COUNTIF(Salariés!$H$2:$H$151,$A154)&gt;1,"salarié en double, ",""))&amp;IF($B154="","famille, ","")&amp;IF($E154="","type de contrôle, ","")&amp;IF(AND($T154="Obligatoire",$O154="",$S154&lt;&gt;"Jeune en dérogation (R. 4153-40)"),"attestation médicale, ","")&amp;IF($H154="","contrôle des connaissances, ","")&amp;IF($K154="","échéance du contrôle, ","")&amp;IF($L154="","connaissance des lieux, ","")&amp;IF($M154="","date de délivrance, ","")&amp;IF(AND($S154="Intérimaire",$N154=""),"date limite (fin de mission), ",""),LEN(IF($A154="","salarié, ",IF(COUNTIF(Salariés!$H$2:$H$151,$A154)&gt;1,"salarié en double, ",""))&amp;IF($B154="","famille, ","")&amp;IF($E154="","type de contrôle, ","")&amp;IF(AND($T154="Obligatoire",$O154="",$S154&lt;&gt;"Jeune en dérogation (R. 4153-40)"),"attestation médicale, ","")&amp;IF($H154="","contrôle des connaissances, ","")&amp;IF($K154="","échéance du contrôle, ","")&amp;IF($L154="","connaissance des lieux, ","")&amp;IF($M154="","date de délivrance, ","")&amp;IF(AND($S154="Intérimaire",$N154=""),"date limite (fin de mission), ",""))-2),IF(LEN(IF(AND($U154&lt;&gt;"",$M154&lt;&gt;"",$U154&gt;$M154),"attestation plus récente, ","")&amp;IF(AND($H154&lt;&gt;"",$M154&lt;&gt;"",$H154&gt;$M154),"contrôle plus récent, ","")&amp;IF(AND($L154&lt;&gt;"",$M154&lt;&gt;"",$L154&gt;$M154),"connaissance des lieux plus récente, ","")&amp;IF(AND($M154&lt;&gt;"",$M154&gt;TODAY()),"délivrance datée dans le futur, ",""))&gt;0,"À redélivrer : "&amp;LEFT(IF(AND($U154&lt;&gt;"",$M154&lt;&gt;"",$U154&gt;$M154),"attestation plus récente, ","")&amp;IF(AND($H154&lt;&gt;"",$M154&lt;&gt;"",$H154&gt;$M154),"contrôle plus récent, ","")&amp;IF(AND($L154&lt;&gt;"",$M154&lt;&gt;"",$L154&gt;$M154),"connaissance des lieux plus récente, ","")&amp;IF(AND($M154&lt;&gt;"",$M154&gt;TODAY()),"délivrance datée dans le futur, ",""),LEN(IF(AND($U154&lt;&gt;"",$M154&lt;&gt;"",$U154&gt;$M154),"attestation plus récente, ","")&amp;IF(AND($H154&lt;&gt;"",$M154&lt;&gt;"",$H154&gt;$M154),"contrôle plus récent, ","")&amp;IF(AND($L154&lt;&gt;"",$M154&lt;&gt;"",$L154&gt;$M154),"connaissance des lieux plus récente, ","")&amp;IF(AND($M154&lt;&gt;"",$M154&gt;TODAY()),"délivrance datée dans le futur, ",""))-2),IF($P154&lt;TODAY(),"Expirée",IF($P154-TODAY()&lt;=60,"À renouveler","Valide"))))))</f>
      </c>
      <c r="R154" s="8"/>
      <c r="S154" s="14">
        <f>IF($A154="","",IFERROR(INDEX(Salariés!$D$2:$D$151,MATCH($A154,Salariés!$H$2:$H$151,0))&amp;"",""))</f>
      </c>
      <c r="T154" s="14">
        <f>IF($B154="","",IFERROR(VLOOKUP($B154,'Référentiel'!$A$2:$B$10,2,FALSE),""))</f>
      </c>
      <c r="U154" s="14">
        <f>IF(OR($A154="",$T154&lt;&gt;"Obligatoire"),"",IFERROR(IF(INDEX(Salariés!$E$2:$E$151,MATCH($A154,Salariés!$H$2:$H$151,0))="","",INDEX(Salariés!$E$2:$E$151,MATCH($A154,Salariés!$H$2:$H$151,0))),""))</f>
      </c>
      <c r="V154" s="14">
        <f>IF(OR($Q154="Valide",$Q154="À renouveler"),$P154+ROW()/100000,"")</f>
      </c>
      <c r="W154" s="14">
        <f>IF(AND($A154&lt;&gt;"",$A154='Autorisation à imprimer'!$D$1,OR($Q154="Valide",$Q154="À renouveler")),ROW(),"")</f>
      </c>
    </row>
    <row r="155" spans="1:23" x14ac:dyDescent="0.25">
      <c r="A155" s="8"/>
      <c r="B155" s="8"/>
      <c r="C155" s="8"/>
      <c r="D155" s="8"/>
      <c r="E155" s="8"/>
      <c r="F155" s="8"/>
      <c r="G155" s="8"/>
      <c r="H155" s="12"/>
      <c r="I155" s="8"/>
      <c r="J155" s="12"/>
      <c r="K155" s="13">
        <f>IF(AND($H155&lt;&gt;"",AND($E155="CACES®",$F155&lt;&gt;"",$F155&lt;&gt;"Sans objet")),EDATE($H155,12*IFERROR(VLOOKUP($F155,'Référentiel'!$D$2:$G$9,4,FALSE),5))-1,IF($J155="","",$J155))</f>
      </c>
      <c r="L155" s="12"/>
      <c r="M155" s="12"/>
      <c r="N155" s="12"/>
      <c r="O155" s="13">
        <f>IF(OR($A155="",$T155&lt;&gt;"Obligatoire"),"",IFERROR(IF(INDEX(Salariés!$F$2:$F$151,MATCH($A155,Salariés!$H$2:$H$151,0))="","",INDEX(Salariés!$F$2:$F$151,MATCH($A155,Salariés!$H$2:$H$151,0))),""))</f>
      </c>
      <c r="P155" s="13">
        <f>IF(NOT(OR($A155&lt;&gt;"",$B155&lt;&gt;"")),"",IF(COUNT($O155,$K155,$N155)=0,"",MIN($O155,$K155,$N155)))</f>
      </c>
      <c r="Q155" s="14">
        <f>IF(NOT(OR($A155&lt;&gt;"",$B155&lt;&gt;"")),"",IF($S155="Jeune en dérogation (R. 4153-40)","À vérifier : régime des jeunes (R. 4153-40)",IF(LEN(IF($A155="","salarié, ",IF(COUNTIF(Salariés!$H$2:$H$151,$A155)&gt;1,"salarié en double, ",""))&amp;IF($B155="","famille, ","")&amp;IF($E155="","type de contrôle, ","")&amp;IF(AND($T155="Obligatoire",$O155="",$S155&lt;&gt;"Jeune en dérogation (R. 4153-40)"),"attestation médicale, ","")&amp;IF($H155="","contrôle des connaissances, ","")&amp;IF($K155="","échéance du contrôle, ","")&amp;IF($L155="","connaissance des lieux, ","")&amp;IF($M155="","date de délivrance, ","")&amp;IF(AND($S155="Intérimaire",$N155=""),"date limite (fin de mission), ",""))&gt;0,"Incomplète : "&amp;LEFT(IF($A155="","salarié, ",IF(COUNTIF(Salariés!$H$2:$H$151,$A155)&gt;1,"salarié en double, ",""))&amp;IF($B155="","famille, ","")&amp;IF($E155="","type de contrôle, ","")&amp;IF(AND($T155="Obligatoire",$O155="",$S155&lt;&gt;"Jeune en dérogation (R. 4153-40)"),"attestation médicale, ","")&amp;IF($H155="","contrôle des connaissances, ","")&amp;IF($K155="","échéance du contrôle, ","")&amp;IF($L155="","connaissance des lieux, ","")&amp;IF($M155="","date de délivrance, ","")&amp;IF(AND($S155="Intérimaire",$N155=""),"date limite (fin de mission), ",""),LEN(IF($A155="","salarié, ",IF(COUNTIF(Salariés!$H$2:$H$151,$A155)&gt;1,"salarié en double, ",""))&amp;IF($B155="","famille, ","")&amp;IF($E155="","type de contrôle, ","")&amp;IF(AND($T155="Obligatoire",$O155="",$S155&lt;&gt;"Jeune en dérogation (R. 4153-40)"),"attestation médicale, ","")&amp;IF($H155="","contrôle des connaissances, ","")&amp;IF($K155="","échéance du contrôle, ","")&amp;IF($L155="","connaissance des lieux, ","")&amp;IF($M155="","date de délivrance, ","")&amp;IF(AND($S155="Intérimaire",$N155=""),"date limite (fin de mission), ",""))-2),IF(LEN(IF(AND($U155&lt;&gt;"",$M155&lt;&gt;"",$U155&gt;$M155),"attestation plus récente, ","")&amp;IF(AND($H155&lt;&gt;"",$M155&lt;&gt;"",$H155&gt;$M155),"contrôle plus récent, ","")&amp;IF(AND($L155&lt;&gt;"",$M155&lt;&gt;"",$L155&gt;$M155),"connaissance des lieux plus récente, ","")&amp;IF(AND($M155&lt;&gt;"",$M155&gt;TODAY()),"délivrance datée dans le futur, ",""))&gt;0,"À redélivrer : "&amp;LEFT(IF(AND($U155&lt;&gt;"",$M155&lt;&gt;"",$U155&gt;$M155),"attestation plus récente, ","")&amp;IF(AND($H155&lt;&gt;"",$M155&lt;&gt;"",$H155&gt;$M155),"contrôle plus récent, ","")&amp;IF(AND($L155&lt;&gt;"",$M155&lt;&gt;"",$L155&gt;$M155),"connaissance des lieux plus récente, ","")&amp;IF(AND($M155&lt;&gt;"",$M155&gt;TODAY()),"délivrance datée dans le futur, ",""),LEN(IF(AND($U155&lt;&gt;"",$M155&lt;&gt;"",$U155&gt;$M155),"attestation plus récente, ","")&amp;IF(AND($H155&lt;&gt;"",$M155&lt;&gt;"",$H155&gt;$M155),"contrôle plus récent, ","")&amp;IF(AND($L155&lt;&gt;"",$M155&lt;&gt;"",$L155&gt;$M155),"connaissance des lieux plus récente, ","")&amp;IF(AND($M155&lt;&gt;"",$M155&gt;TODAY()),"délivrance datée dans le futur, ",""))-2),IF($P155&lt;TODAY(),"Expirée",IF($P155-TODAY()&lt;=60,"À renouveler","Valide"))))))</f>
      </c>
      <c r="R155" s="8"/>
      <c r="S155" s="14">
        <f>IF($A155="","",IFERROR(INDEX(Salariés!$D$2:$D$151,MATCH($A155,Salariés!$H$2:$H$151,0))&amp;"",""))</f>
      </c>
      <c r="T155" s="14">
        <f>IF($B155="","",IFERROR(VLOOKUP($B155,'Référentiel'!$A$2:$B$10,2,FALSE),""))</f>
      </c>
      <c r="U155" s="14">
        <f>IF(OR($A155="",$T155&lt;&gt;"Obligatoire"),"",IFERROR(IF(INDEX(Salariés!$E$2:$E$151,MATCH($A155,Salariés!$H$2:$H$151,0))="","",INDEX(Salariés!$E$2:$E$151,MATCH($A155,Salariés!$H$2:$H$151,0))),""))</f>
      </c>
      <c r="V155" s="14">
        <f>IF(OR($Q155="Valide",$Q155="À renouveler"),$P155+ROW()/100000,"")</f>
      </c>
      <c r="W155" s="14">
        <f>IF(AND($A155&lt;&gt;"",$A155='Autorisation à imprimer'!$D$1,OR($Q155="Valide",$Q155="À renouveler")),ROW(),"")</f>
      </c>
    </row>
    <row r="156" spans="1:23" x14ac:dyDescent="0.25">
      <c r="A156" s="8"/>
      <c r="B156" s="8"/>
      <c r="C156" s="8"/>
      <c r="D156" s="8"/>
      <c r="E156" s="8"/>
      <c r="F156" s="8"/>
      <c r="G156" s="8"/>
      <c r="H156" s="12"/>
      <c r="I156" s="8"/>
      <c r="J156" s="12"/>
      <c r="K156" s="13">
        <f>IF(AND($H156&lt;&gt;"",AND($E156="CACES®",$F156&lt;&gt;"",$F156&lt;&gt;"Sans objet")),EDATE($H156,12*IFERROR(VLOOKUP($F156,'Référentiel'!$D$2:$G$9,4,FALSE),5))-1,IF($J156="","",$J156))</f>
      </c>
      <c r="L156" s="12"/>
      <c r="M156" s="12"/>
      <c r="N156" s="12"/>
      <c r="O156" s="13">
        <f>IF(OR($A156="",$T156&lt;&gt;"Obligatoire"),"",IFERROR(IF(INDEX(Salariés!$F$2:$F$151,MATCH($A156,Salariés!$H$2:$H$151,0))="","",INDEX(Salariés!$F$2:$F$151,MATCH($A156,Salariés!$H$2:$H$151,0))),""))</f>
      </c>
      <c r="P156" s="13">
        <f>IF(NOT(OR($A156&lt;&gt;"",$B156&lt;&gt;"")),"",IF(COUNT($O156,$K156,$N156)=0,"",MIN($O156,$K156,$N156)))</f>
      </c>
      <c r="Q156" s="14">
        <f>IF(NOT(OR($A156&lt;&gt;"",$B156&lt;&gt;"")),"",IF($S156="Jeune en dérogation (R. 4153-40)","À vérifier : régime des jeunes (R. 4153-40)",IF(LEN(IF($A156="","salarié, ",IF(COUNTIF(Salariés!$H$2:$H$151,$A156)&gt;1,"salarié en double, ",""))&amp;IF($B156="","famille, ","")&amp;IF($E156="","type de contrôle, ","")&amp;IF(AND($T156="Obligatoire",$O156="",$S156&lt;&gt;"Jeune en dérogation (R. 4153-40)"),"attestation médicale, ","")&amp;IF($H156="","contrôle des connaissances, ","")&amp;IF($K156="","échéance du contrôle, ","")&amp;IF($L156="","connaissance des lieux, ","")&amp;IF($M156="","date de délivrance, ","")&amp;IF(AND($S156="Intérimaire",$N156=""),"date limite (fin de mission), ",""))&gt;0,"Incomplète : "&amp;LEFT(IF($A156="","salarié, ",IF(COUNTIF(Salariés!$H$2:$H$151,$A156)&gt;1,"salarié en double, ",""))&amp;IF($B156="","famille, ","")&amp;IF($E156="","type de contrôle, ","")&amp;IF(AND($T156="Obligatoire",$O156="",$S156&lt;&gt;"Jeune en dérogation (R. 4153-40)"),"attestation médicale, ","")&amp;IF($H156="","contrôle des connaissances, ","")&amp;IF($K156="","échéance du contrôle, ","")&amp;IF($L156="","connaissance des lieux, ","")&amp;IF($M156="","date de délivrance, ","")&amp;IF(AND($S156="Intérimaire",$N156=""),"date limite (fin de mission), ",""),LEN(IF($A156="","salarié, ",IF(COUNTIF(Salariés!$H$2:$H$151,$A156)&gt;1,"salarié en double, ",""))&amp;IF($B156="","famille, ","")&amp;IF($E156="","type de contrôle, ","")&amp;IF(AND($T156="Obligatoire",$O156="",$S156&lt;&gt;"Jeune en dérogation (R. 4153-40)"),"attestation médicale, ","")&amp;IF($H156="","contrôle des connaissances, ","")&amp;IF($K156="","échéance du contrôle, ","")&amp;IF($L156="","connaissance des lieux, ","")&amp;IF($M156="","date de délivrance, ","")&amp;IF(AND($S156="Intérimaire",$N156=""),"date limite (fin de mission), ",""))-2),IF(LEN(IF(AND($U156&lt;&gt;"",$M156&lt;&gt;"",$U156&gt;$M156),"attestation plus récente, ","")&amp;IF(AND($H156&lt;&gt;"",$M156&lt;&gt;"",$H156&gt;$M156),"contrôle plus récent, ","")&amp;IF(AND($L156&lt;&gt;"",$M156&lt;&gt;"",$L156&gt;$M156),"connaissance des lieux plus récente, ","")&amp;IF(AND($M156&lt;&gt;"",$M156&gt;TODAY()),"délivrance datée dans le futur, ",""))&gt;0,"À redélivrer : "&amp;LEFT(IF(AND($U156&lt;&gt;"",$M156&lt;&gt;"",$U156&gt;$M156),"attestation plus récente, ","")&amp;IF(AND($H156&lt;&gt;"",$M156&lt;&gt;"",$H156&gt;$M156),"contrôle plus récent, ","")&amp;IF(AND($L156&lt;&gt;"",$M156&lt;&gt;"",$L156&gt;$M156),"connaissance des lieux plus récente, ","")&amp;IF(AND($M156&lt;&gt;"",$M156&gt;TODAY()),"délivrance datée dans le futur, ",""),LEN(IF(AND($U156&lt;&gt;"",$M156&lt;&gt;"",$U156&gt;$M156),"attestation plus récente, ","")&amp;IF(AND($H156&lt;&gt;"",$M156&lt;&gt;"",$H156&gt;$M156),"contrôle plus récent, ","")&amp;IF(AND($L156&lt;&gt;"",$M156&lt;&gt;"",$L156&gt;$M156),"connaissance des lieux plus récente, ","")&amp;IF(AND($M156&lt;&gt;"",$M156&gt;TODAY()),"délivrance datée dans le futur, ",""))-2),IF($P156&lt;TODAY(),"Expirée",IF($P156-TODAY()&lt;=60,"À renouveler","Valide"))))))</f>
      </c>
      <c r="R156" s="8"/>
      <c r="S156" s="14">
        <f>IF($A156="","",IFERROR(INDEX(Salariés!$D$2:$D$151,MATCH($A156,Salariés!$H$2:$H$151,0))&amp;"",""))</f>
      </c>
      <c r="T156" s="14">
        <f>IF($B156="","",IFERROR(VLOOKUP($B156,'Référentiel'!$A$2:$B$10,2,FALSE),""))</f>
      </c>
      <c r="U156" s="14">
        <f>IF(OR($A156="",$T156&lt;&gt;"Obligatoire"),"",IFERROR(IF(INDEX(Salariés!$E$2:$E$151,MATCH($A156,Salariés!$H$2:$H$151,0))="","",INDEX(Salariés!$E$2:$E$151,MATCH($A156,Salariés!$H$2:$H$151,0))),""))</f>
      </c>
      <c r="V156" s="14">
        <f>IF(OR($Q156="Valide",$Q156="À renouveler"),$P156+ROW()/100000,"")</f>
      </c>
      <c r="W156" s="14">
        <f>IF(AND($A156&lt;&gt;"",$A156='Autorisation à imprimer'!$D$1,OR($Q156="Valide",$Q156="À renouveler")),ROW(),"")</f>
      </c>
    </row>
    <row r="157" spans="1:23" x14ac:dyDescent="0.25">
      <c r="A157" s="8"/>
      <c r="B157" s="8"/>
      <c r="C157" s="8"/>
      <c r="D157" s="8"/>
      <c r="E157" s="8"/>
      <c r="F157" s="8"/>
      <c r="G157" s="8"/>
      <c r="H157" s="12"/>
      <c r="I157" s="8"/>
      <c r="J157" s="12"/>
      <c r="K157" s="13">
        <f>IF(AND($H157&lt;&gt;"",AND($E157="CACES®",$F157&lt;&gt;"",$F157&lt;&gt;"Sans objet")),EDATE($H157,12*IFERROR(VLOOKUP($F157,'Référentiel'!$D$2:$G$9,4,FALSE),5))-1,IF($J157="","",$J157))</f>
      </c>
      <c r="L157" s="12"/>
      <c r="M157" s="12"/>
      <c r="N157" s="12"/>
      <c r="O157" s="13">
        <f>IF(OR($A157="",$T157&lt;&gt;"Obligatoire"),"",IFERROR(IF(INDEX(Salariés!$F$2:$F$151,MATCH($A157,Salariés!$H$2:$H$151,0))="","",INDEX(Salariés!$F$2:$F$151,MATCH($A157,Salariés!$H$2:$H$151,0))),""))</f>
      </c>
      <c r="P157" s="13">
        <f>IF(NOT(OR($A157&lt;&gt;"",$B157&lt;&gt;"")),"",IF(COUNT($O157,$K157,$N157)=0,"",MIN($O157,$K157,$N157)))</f>
      </c>
      <c r="Q157" s="14">
        <f>IF(NOT(OR($A157&lt;&gt;"",$B157&lt;&gt;"")),"",IF($S157="Jeune en dérogation (R. 4153-40)","À vérifier : régime des jeunes (R. 4153-40)",IF(LEN(IF($A157="","salarié, ",IF(COUNTIF(Salariés!$H$2:$H$151,$A157)&gt;1,"salarié en double, ",""))&amp;IF($B157="","famille, ","")&amp;IF($E157="","type de contrôle, ","")&amp;IF(AND($T157="Obligatoire",$O157="",$S157&lt;&gt;"Jeune en dérogation (R. 4153-40)"),"attestation médicale, ","")&amp;IF($H157="","contrôle des connaissances, ","")&amp;IF($K157="","échéance du contrôle, ","")&amp;IF($L157="","connaissance des lieux, ","")&amp;IF($M157="","date de délivrance, ","")&amp;IF(AND($S157="Intérimaire",$N157=""),"date limite (fin de mission), ",""))&gt;0,"Incomplète : "&amp;LEFT(IF($A157="","salarié, ",IF(COUNTIF(Salariés!$H$2:$H$151,$A157)&gt;1,"salarié en double, ",""))&amp;IF($B157="","famille, ","")&amp;IF($E157="","type de contrôle, ","")&amp;IF(AND($T157="Obligatoire",$O157="",$S157&lt;&gt;"Jeune en dérogation (R. 4153-40)"),"attestation médicale, ","")&amp;IF($H157="","contrôle des connaissances, ","")&amp;IF($K157="","échéance du contrôle, ","")&amp;IF($L157="","connaissance des lieux, ","")&amp;IF($M157="","date de délivrance, ","")&amp;IF(AND($S157="Intérimaire",$N157=""),"date limite (fin de mission), ",""),LEN(IF($A157="","salarié, ",IF(COUNTIF(Salariés!$H$2:$H$151,$A157)&gt;1,"salarié en double, ",""))&amp;IF($B157="","famille, ","")&amp;IF($E157="","type de contrôle, ","")&amp;IF(AND($T157="Obligatoire",$O157="",$S157&lt;&gt;"Jeune en dérogation (R. 4153-40)"),"attestation médicale, ","")&amp;IF($H157="","contrôle des connaissances, ","")&amp;IF($K157="","échéance du contrôle, ","")&amp;IF($L157="","connaissance des lieux, ","")&amp;IF($M157="","date de délivrance, ","")&amp;IF(AND($S157="Intérimaire",$N157=""),"date limite (fin de mission), ",""))-2),IF(LEN(IF(AND($U157&lt;&gt;"",$M157&lt;&gt;"",$U157&gt;$M157),"attestation plus récente, ","")&amp;IF(AND($H157&lt;&gt;"",$M157&lt;&gt;"",$H157&gt;$M157),"contrôle plus récent, ","")&amp;IF(AND($L157&lt;&gt;"",$M157&lt;&gt;"",$L157&gt;$M157),"connaissance des lieux plus récente, ","")&amp;IF(AND($M157&lt;&gt;"",$M157&gt;TODAY()),"délivrance datée dans le futur, ",""))&gt;0,"À redélivrer : "&amp;LEFT(IF(AND($U157&lt;&gt;"",$M157&lt;&gt;"",$U157&gt;$M157),"attestation plus récente, ","")&amp;IF(AND($H157&lt;&gt;"",$M157&lt;&gt;"",$H157&gt;$M157),"contrôle plus récent, ","")&amp;IF(AND($L157&lt;&gt;"",$M157&lt;&gt;"",$L157&gt;$M157),"connaissance des lieux plus récente, ","")&amp;IF(AND($M157&lt;&gt;"",$M157&gt;TODAY()),"délivrance datée dans le futur, ",""),LEN(IF(AND($U157&lt;&gt;"",$M157&lt;&gt;"",$U157&gt;$M157),"attestation plus récente, ","")&amp;IF(AND($H157&lt;&gt;"",$M157&lt;&gt;"",$H157&gt;$M157),"contrôle plus récent, ","")&amp;IF(AND($L157&lt;&gt;"",$M157&lt;&gt;"",$L157&gt;$M157),"connaissance des lieux plus récente, ","")&amp;IF(AND($M157&lt;&gt;"",$M157&gt;TODAY()),"délivrance datée dans le futur, ",""))-2),IF($P157&lt;TODAY(),"Expirée",IF($P157-TODAY()&lt;=60,"À renouveler","Valide"))))))</f>
      </c>
      <c r="R157" s="8"/>
      <c r="S157" s="14">
        <f>IF($A157="","",IFERROR(INDEX(Salariés!$D$2:$D$151,MATCH($A157,Salariés!$H$2:$H$151,0))&amp;"",""))</f>
      </c>
      <c r="T157" s="14">
        <f>IF($B157="","",IFERROR(VLOOKUP($B157,'Référentiel'!$A$2:$B$10,2,FALSE),""))</f>
      </c>
      <c r="U157" s="14">
        <f>IF(OR($A157="",$T157&lt;&gt;"Obligatoire"),"",IFERROR(IF(INDEX(Salariés!$E$2:$E$151,MATCH($A157,Salariés!$H$2:$H$151,0))="","",INDEX(Salariés!$E$2:$E$151,MATCH($A157,Salariés!$H$2:$H$151,0))),""))</f>
      </c>
      <c r="V157" s="14">
        <f>IF(OR($Q157="Valide",$Q157="À renouveler"),$P157+ROW()/100000,"")</f>
      </c>
      <c r="W157" s="14">
        <f>IF(AND($A157&lt;&gt;"",$A157='Autorisation à imprimer'!$D$1,OR($Q157="Valide",$Q157="À renouveler")),ROW(),"")</f>
      </c>
    </row>
    <row r="158" spans="1:23" x14ac:dyDescent="0.25">
      <c r="A158" s="8"/>
      <c r="B158" s="8"/>
      <c r="C158" s="8"/>
      <c r="D158" s="8"/>
      <c r="E158" s="8"/>
      <c r="F158" s="8"/>
      <c r="G158" s="8"/>
      <c r="H158" s="12"/>
      <c r="I158" s="8"/>
      <c r="J158" s="12"/>
      <c r="K158" s="13">
        <f>IF(AND($H158&lt;&gt;"",AND($E158="CACES®",$F158&lt;&gt;"",$F158&lt;&gt;"Sans objet")),EDATE($H158,12*IFERROR(VLOOKUP($F158,'Référentiel'!$D$2:$G$9,4,FALSE),5))-1,IF($J158="","",$J158))</f>
      </c>
      <c r="L158" s="12"/>
      <c r="M158" s="12"/>
      <c r="N158" s="12"/>
      <c r="O158" s="13">
        <f>IF(OR($A158="",$T158&lt;&gt;"Obligatoire"),"",IFERROR(IF(INDEX(Salariés!$F$2:$F$151,MATCH($A158,Salariés!$H$2:$H$151,0))="","",INDEX(Salariés!$F$2:$F$151,MATCH($A158,Salariés!$H$2:$H$151,0))),""))</f>
      </c>
      <c r="P158" s="13">
        <f>IF(NOT(OR($A158&lt;&gt;"",$B158&lt;&gt;"")),"",IF(COUNT($O158,$K158,$N158)=0,"",MIN($O158,$K158,$N158)))</f>
      </c>
      <c r="Q158" s="14">
        <f>IF(NOT(OR($A158&lt;&gt;"",$B158&lt;&gt;"")),"",IF($S158="Jeune en dérogation (R. 4153-40)","À vérifier : régime des jeunes (R. 4153-40)",IF(LEN(IF($A158="","salarié, ",IF(COUNTIF(Salariés!$H$2:$H$151,$A158)&gt;1,"salarié en double, ",""))&amp;IF($B158="","famille, ","")&amp;IF($E158="","type de contrôle, ","")&amp;IF(AND($T158="Obligatoire",$O158="",$S158&lt;&gt;"Jeune en dérogation (R. 4153-40)"),"attestation médicale, ","")&amp;IF($H158="","contrôle des connaissances, ","")&amp;IF($K158="","échéance du contrôle, ","")&amp;IF($L158="","connaissance des lieux, ","")&amp;IF($M158="","date de délivrance, ","")&amp;IF(AND($S158="Intérimaire",$N158=""),"date limite (fin de mission), ",""))&gt;0,"Incomplète : "&amp;LEFT(IF($A158="","salarié, ",IF(COUNTIF(Salariés!$H$2:$H$151,$A158)&gt;1,"salarié en double, ",""))&amp;IF($B158="","famille, ","")&amp;IF($E158="","type de contrôle, ","")&amp;IF(AND($T158="Obligatoire",$O158="",$S158&lt;&gt;"Jeune en dérogation (R. 4153-40)"),"attestation médicale, ","")&amp;IF($H158="","contrôle des connaissances, ","")&amp;IF($K158="","échéance du contrôle, ","")&amp;IF($L158="","connaissance des lieux, ","")&amp;IF($M158="","date de délivrance, ","")&amp;IF(AND($S158="Intérimaire",$N158=""),"date limite (fin de mission), ",""),LEN(IF($A158="","salarié, ",IF(COUNTIF(Salariés!$H$2:$H$151,$A158)&gt;1,"salarié en double, ",""))&amp;IF($B158="","famille, ","")&amp;IF($E158="","type de contrôle, ","")&amp;IF(AND($T158="Obligatoire",$O158="",$S158&lt;&gt;"Jeune en dérogation (R. 4153-40)"),"attestation médicale, ","")&amp;IF($H158="","contrôle des connaissances, ","")&amp;IF($K158="","échéance du contrôle, ","")&amp;IF($L158="","connaissance des lieux, ","")&amp;IF($M158="","date de délivrance, ","")&amp;IF(AND($S158="Intérimaire",$N158=""),"date limite (fin de mission), ",""))-2),IF(LEN(IF(AND($U158&lt;&gt;"",$M158&lt;&gt;"",$U158&gt;$M158),"attestation plus récente, ","")&amp;IF(AND($H158&lt;&gt;"",$M158&lt;&gt;"",$H158&gt;$M158),"contrôle plus récent, ","")&amp;IF(AND($L158&lt;&gt;"",$M158&lt;&gt;"",$L158&gt;$M158),"connaissance des lieux plus récente, ","")&amp;IF(AND($M158&lt;&gt;"",$M158&gt;TODAY()),"délivrance datée dans le futur, ",""))&gt;0,"À redélivrer : "&amp;LEFT(IF(AND($U158&lt;&gt;"",$M158&lt;&gt;"",$U158&gt;$M158),"attestation plus récente, ","")&amp;IF(AND($H158&lt;&gt;"",$M158&lt;&gt;"",$H158&gt;$M158),"contrôle plus récent, ","")&amp;IF(AND($L158&lt;&gt;"",$M158&lt;&gt;"",$L158&gt;$M158),"connaissance des lieux plus récente, ","")&amp;IF(AND($M158&lt;&gt;"",$M158&gt;TODAY()),"délivrance datée dans le futur, ",""),LEN(IF(AND($U158&lt;&gt;"",$M158&lt;&gt;"",$U158&gt;$M158),"attestation plus récente, ","")&amp;IF(AND($H158&lt;&gt;"",$M158&lt;&gt;"",$H158&gt;$M158),"contrôle plus récent, ","")&amp;IF(AND($L158&lt;&gt;"",$M158&lt;&gt;"",$L158&gt;$M158),"connaissance des lieux plus récente, ","")&amp;IF(AND($M158&lt;&gt;"",$M158&gt;TODAY()),"délivrance datée dans le futur, ",""))-2),IF($P158&lt;TODAY(),"Expirée",IF($P158-TODAY()&lt;=60,"À renouveler","Valide"))))))</f>
      </c>
      <c r="R158" s="8"/>
      <c r="S158" s="14">
        <f>IF($A158="","",IFERROR(INDEX(Salariés!$D$2:$D$151,MATCH($A158,Salariés!$H$2:$H$151,0))&amp;"",""))</f>
      </c>
      <c r="T158" s="14">
        <f>IF($B158="","",IFERROR(VLOOKUP($B158,'Référentiel'!$A$2:$B$10,2,FALSE),""))</f>
      </c>
      <c r="U158" s="14">
        <f>IF(OR($A158="",$T158&lt;&gt;"Obligatoire"),"",IFERROR(IF(INDEX(Salariés!$E$2:$E$151,MATCH($A158,Salariés!$H$2:$H$151,0))="","",INDEX(Salariés!$E$2:$E$151,MATCH($A158,Salariés!$H$2:$H$151,0))),""))</f>
      </c>
      <c r="V158" s="14">
        <f>IF(OR($Q158="Valide",$Q158="À renouveler"),$P158+ROW()/100000,"")</f>
      </c>
      <c r="W158" s="14">
        <f>IF(AND($A158&lt;&gt;"",$A158='Autorisation à imprimer'!$D$1,OR($Q158="Valide",$Q158="À renouveler")),ROW(),"")</f>
      </c>
    </row>
    <row r="159" spans="1:23" x14ac:dyDescent="0.25">
      <c r="A159" s="8"/>
      <c r="B159" s="8"/>
      <c r="C159" s="8"/>
      <c r="D159" s="8"/>
      <c r="E159" s="8"/>
      <c r="F159" s="8"/>
      <c r="G159" s="8"/>
      <c r="H159" s="12"/>
      <c r="I159" s="8"/>
      <c r="J159" s="12"/>
      <c r="K159" s="13">
        <f>IF(AND($H159&lt;&gt;"",AND($E159="CACES®",$F159&lt;&gt;"",$F159&lt;&gt;"Sans objet")),EDATE($H159,12*IFERROR(VLOOKUP($F159,'Référentiel'!$D$2:$G$9,4,FALSE),5))-1,IF($J159="","",$J159))</f>
      </c>
      <c r="L159" s="12"/>
      <c r="M159" s="12"/>
      <c r="N159" s="12"/>
      <c r="O159" s="13">
        <f>IF(OR($A159="",$T159&lt;&gt;"Obligatoire"),"",IFERROR(IF(INDEX(Salariés!$F$2:$F$151,MATCH($A159,Salariés!$H$2:$H$151,0))="","",INDEX(Salariés!$F$2:$F$151,MATCH($A159,Salariés!$H$2:$H$151,0))),""))</f>
      </c>
      <c r="P159" s="13">
        <f>IF(NOT(OR($A159&lt;&gt;"",$B159&lt;&gt;"")),"",IF(COUNT($O159,$K159,$N159)=0,"",MIN($O159,$K159,$N159)))</f>
      </c>
      <c r="Q159" s="14">
        <f>IF(NOT(OR($A159&lt;&gt;"",$B159&lt;&gt;"")),"",IF($S159="Jeune en dérogation (R. 4153-40)","À vérifier : régime des jeunes (R. 4153-40)",IF(LEN(IF($A159="","salarié, ",IF(COUNTIF(Salariés!$H$2:$H$151,$A159)&gt;1,"salarié en double, ",""))&amp;IF($B159="","famille, ","")&amp;IF($E159="","type de contrôle, ","")&amp;IF(AND($T159="Obligatoire",$O159="",$S159&lt;&gt;"Jeune en dérogation (R. 4153-40)"),"attestation médicale, ","")&amp;IF($H159="","contrôle des connaissances, ","")&amp;IF($K159="","échéance du contrôle, ","")&amp;IF($L159="","connaissance des lieux, ","")&amp;IF($M159="","date de délivrance, ","")&amp;IF(AND($S159="Intérimaire",$N159=""),"date limite (fin de mission), ",""))&gt;0,"Incomplète : "&amp;LEFT(IF($A159="","salarié, ",IF(COUNTIF(Salariés!$H$2:$H$151,$A159)&gt;1,"salarié en double, ",""))&amp;IF($B159="","famille, ","")&amp;IF($E159="","type de contrôle, ","")&amp;IF(AND($T159="Obligatoire",$O159="",$S159&lt;&gt;"Jeune en dérogation (R. 4153-40)"),"attestation médicale, ","")&amp;IF($H159="","contrôle des connaissances, ","")&amp;IF($K159="","échéance du contrôle, ","")&amp;IF($L159="","connaissance des lieux, ","")&amp;IF($M159="","date de délivrance, ","")&amp;IF(AND($S159="Intérimaire",$N159=""),"date limite (fin de mission), ",""),LEN(IF($A159="","salarié, ",IF(COUNTIF(Salariés!$H$2:$H$151,$A159)&gt;1,"salarié en double, ",""))&amp;IF($B159="","famille, ","")&amp;IF($E159="","type de contrôle, ","")&amp;IF(AND($T159="Obligatoire",$O159="",$S159&lt;&gt;"Jeune en dérogation (R. 4153-40)"),"attestation médicale, ","")&amp;IF($H159="","contrôle des connaissances, ","")&amp;IF($K159="","échéance du contrôle, ","")&amp;IF($L159="","connaissance des lieux, ","")&amp;IF($M159="","date de délivrance, ","")&amp;IF(AND($S159="Intérimaire",$N159=""),"date limite (fin de mission), ",""))-2),IF(LEN(IF(AND($U159&lt;&gt;"",$M159&lt;&gt;"",$U159&gt;$M159),"attestation plus récente, ","")&amp;IF(AND($H159&lt;&gt;"",$M159&lt;&gt;"",$H159&gt;$M159),"contrôle plus récent, ","")&amp;IF(AND($L159&lt;&gt;"",$M159&lt;&gt;"",$L159&gt;$M159),"connaissance des lieux plus récente, ","")&amp;IF(AND($M159&lt;&gt;"",$M159&gt;TODAY()),"délivrance datée dans le futur, ",""))&gt;0,"À redélivrer : "&amp;LEFT(IF(AND($U159&lt;&gt;"",$M159&lt;&gt;"",$U159&gt;$M159),"attestation plus récente, ","")&amp;IF(AND($H159&lt;&gt;"",$M159&lt;&gt;"",$H159&gt;$M159),"contrôle plus récent, ","")&amp;IF(AND($L159&lt;&gt;"",$M159&lt;&gt;"",$L159&gt;$M159),"connaissance des lieux plus récente, ","")&amp;IF(AND($M159&lt;&gt;"",$M159&gt;TODAY()),"délivrance datée dans le futur, ",""),LEN(IF(AND($U159&lt;&gt;"",$M159&lt;&gt;"",$U159&gt;$M159),"attestation plus récente, ","")&amp;IF(AND($H159&lt;&gt;"",$M159&lt;&gt;"",$H159&gt;$M159),"contrôle plus récent, ","")&amp;IF(AND($L159&lt;&gt;"",$M159&lt;&gt;"",$L159&gt;$M159),"connaissance des lieux plus récente, ","")&amp;IF(AND($M159&lt;&gt;"",$M159&gt;TODAY()),"délivrance datée dans le futur, ",""))-2),IF($P159&lt;TODAY(),"Expirée",IF($P159-TODAY()&lt;=60,"À renouveler","Valide"))))))</f>
      </c>
      <c r="R159" s="8"/>
      <c r="S159" s="14">
        <f>IF($A159="","",IFERROR(INDEX(Salariés!$D$2:$D$151,MATCH($A159,Salariés!$H$2:$H$151,0))&amp;"",""))</f>
      </c>
      <c r="T159" s="14">
        <f>IF($B159="","",IFERROR(VLOOKUP($B159,'Référentiel'!$A$2:$B$10,2,FALSE),""))</f>
      </c>
      <c r="U159" s="14">
        <f>IF(OR($A159="",$T159&lt;&gt;"Obligatoire"),"",IFERROR(IF(INDEX(Salariés!$E$2:$E$151,MATCH($A159,Salariés!$H$2:$H$151,0))="","",INDEX(Salariés!$E$2:$E$151,MATCH($A159,Salariés!$H$2:$H$151,0))),""))</f>
      </c>
      <c r="V159" s="14">
        <f>IF(OR($Q159="Valide",$Q159="À renouveler"),$P159+ROW()/100000,"")</f>
      </c>
      <c r="W159" s="14">
        <f>IF(AND($A159&lt;&gt;"",$A159='Autorisation à imprimer'!$D$1,OR($Q159="Valide",$Q159="À renouveler")),ROW(),"")</f>
      </c>
    </row>
    <row r="160" spans="1:23" x14ac:dyDescent="0.25">
      <c r="A160" s="8"/>
      <c r="B160" s="8"/>
      <c r="C160" s="8"/>
      <c r="D160" s="8"/>
      <c r="E160" s="8"/>
      <c r="F160" s="8"/>
      <c r="G160" s="8"/>
      <c r="H160" s="12"/>
      <c r="I160" s="8"/>
      <c r="J160" s="12"/>
      <c r="K160" s="13">
        <f>IF(AND($H160&lt;&gt;"",AND($E160="CACES®",$F160&lt;&gt;"",$F160&lt;&gt;"Sans objet")),EDATE($H160,12*IFERROR(VLOOKUP($F160,'Référentiel'!$D$2:$G$9,4,FALSE),5))-1,IF($J160="","",$J160))</f>
      </c>
      <c r="L160" s="12"/>
      <c r="M160" s="12"/>
      <c r="N160" s="12"/>
      <c r="O160" s="13">
        <f>IF(OR($A160="",$T160&lt;&gt;"Obligatoire"),"",IFERROR(IF(INDEX(Salariés!$F$2:$F$151,MATCH($A160,Salariés!$H$2:$H$151,0))="","",INDEX(Salariés!$F$2:$F$151,MATCH($A160,Salariés!$H$2:$H$151,0))),""))</f>
      </c>
      <c r="P160" s="13">
        <f>IF(NOT(OR($A160&lt;&gt;"",$B160&lt;&gt;"")),"",IF(COUNT($O160,$K160,$N160)=0,"",MIN($O160,$K160,$N160)))</f>
      </c>
      <c r="Q160" s="14">
        <f>IF(NOT(OR($A160&lt;&gt;"",$B160&lt;&gt;"")),"",IF($S160="Jeune en dérogation (R. 4153-40)","À vérifier : régime des jeunes (R. 4153-40)",IF(LEN(IF($A160="","salarié, ",IF(COUNTIF(Salariés!$H$2:$H$151,$A160)&gt;1,"salarié en double, ",""))&amp;IF($B160="","famille, ","")&amp;IF($E160="","type de contrôle, ","")&amp;IF(AND($T160="Obligatoire",$O160="",$S160&lt;&gt;"Jeune en dérogation (R. 4153-40)"),"attestation médicale, ","")&amp;IF($H160="","contrôle des connaissances, ","")&amp;IF($K160="","échéance du contrôle, ","")&amp;IF($L160="","connaissance des lieux, ","")&amp;IF($M160="","date de délivrance, ","")&amp;IF(AND($S160="Intérimaire",$N160=""),"date limite (fin de mission), ",""))&gt;0,"Incomplète : "&amp;LEFT(IF($A160="","salarié, ",IF(COUNTIF(Salariés!$H$2:$H$151,$A160)&gt;1,"salarié en double, ",""))&amp;IF($B160="","famille, ","")&amp;IF($E160="","type de contrôle, ","")&amp;IF(AND($T160="Obligatoire",$O160="",$S160&lt;&gt;"Jeune en dérogation (R. 4153-40)"),"attestation médicale, ","")&amp;IF($H160="","contrôle des connaissances, ","")&amp;IF($K160="","échéance du contrôle, ","")&amp;IF($L160="","connaissance des lieux, ","")&amp;IF($M160="","date de délivrance, ","")&amp;IF(AND($S160="Intérimaire",$N160=""),"date limite (fin de mission), ",""),LEN(IF($A160="","salarié, ",IF(COUNTIF(Salariés!$H$2:$H$151,$A160)&gt;1,"salarié en double, ",""))&amp;IF($B160="","famille, ","")&amp;IF($E160="","type de contrôle, ","")&amp;IF(AND($T160="Obligatoire",$O160="",$S160&lt;&gt;"Jeune en dérogation (R. 4153-40)"),"attestation médicale, ","")&amp;IF($H160="","contrôle des connaissances, ","")&amp;IF($K160="","échéance du contrôle, ","")&amp;IF($L160="","connaissance des lieux, ","")&amp;IF($M160="","date de délivrance, ","")&amp;IF(AND($S160="Intérimaire",$N160=""),"date limite (fin de mission), ",""))-2),IF(LEN(IF(AND($U160&lt;&gt;"",$M160&lt;&gt;"",$U160&gt;$M160),"attestation plus récente, ","")&amp;IF(AND($H160&lt;&gt;"",$M160&lt;&gt;"",$H160&gt;$M160),"contrôle plus récent, ","")&amp;IF(AND($L160&lt;&gt;"",$M160&lt;&gt;"",$L160&gt;$M160),"connaissance des lieux plus récente, ","")&amp;IF(AND($M160&lt;&gt;"",$M160&gt;TODAY()),"délivrance datée dans le futur, ",""))&gt;0,"À redélivrer : "&amp;LEFT(IF(AND($U160&lt;&gt;"",$M160&lt;&gt;"",$U160&gt;$M160),"attestation plus récente, ","")&amp;IF(AND($H160&lt;&gt;"",$M160&lt;&gt;"",$H160&gt;$M160),"contrôle plus récent, ","")&amp;IF(AND($L160&lt;&gt;"",$M160&lt;&gt;"",$L160&gt;$M160),"connaissance des lieux plus récente, ","")&amp;IF(AND($M160&lt;&gt;"",$M160&gt;TODAY()),"délivrance datée dans le futur, ",""),LEN(IF(AND($U160&lt;&gt;"",$M160&lt;&gt;"",$U160&gt;$M160),"attestation plus récente, ","")&amp;IF(AND($H160&lt;&gt;"",$M160&lt;&gt;"",$H160&gt;$M160),"contrôle plus récent, ","")&amp;IF(AND($L160&lt;&gt;"",$M160&lt;&gt;"",$L160&gt;$M160),"connaissance des lieux plus récente, ","")&amp;IF(AND($M160&lt;&gt;"",$M160&gt;TODAY()),"délivrance datée dans le futur, ",""))-2),IF($P160&lt;TODAY(),"Expirée",IF($P160-TODAY()&lt;=60,"À renouveler","Valide"))))))</f>
      </c>
      <c r="R160" s="8"/>
      <c r="S160" s="14">
        <f>IF($A160="","",IFERROR(INDEX(Salariés!$D$2:$D$151,MATCH($A160,Salariés!$H$2:$H$151,0))&amp;"",""))</f>
      </c>
      <c r="T160" s="14">
        <f>IF($B160="","",IFERROR(VLOOKUP($B160,'Référentiel'!$A$2:$B$10,2,FALSE),""))</f>
      </c>
      <c r="U160" s="14">
        <f>IF(OR($A160="",$T160&lt;&gt;"Obligatoire"),"",IFERROR(IF(INDEX(Salariés!$E$2:$E$151,MATCH($A160,Salariés!$H$2:$H$151,0))="","",INDEX(Salariés!$E$2:$E$151,MATCH($A160,Salariés!$H$2:$H$151,0))),""))</f>
      </c>
      <c r="V160" s="14">
        <f>IF(OR($Q160="Valide",$Q160="À renouveler"),$P160+ROW()/100000,"")</f>
      </c>
      <c r="W160" s="14">
        <f>IF(AND($A160&lt;&gt;"",$A160='Autorisation à imprimer'!$D$1,OR($Q160="Valide",$Q160="À renouveler")),ROW(),"")</f>
      </c>
    </row>
    <row r="161" spans="1:23" x14ac:dyDescent="0.25">
      <c r="A161" s="8"/>
      <c r="B161" s="8"/>
      <c r="C161" s="8"/>
      <c r="D161" s="8"/>
      <c r="E161" s="8"/>
      <c r="F161" s="8"/>
      <c r="G161" s="8"/>
      <c r="H161" s="12"/>
      <c r="I161" s="8"/>
      <c r="J161" s="12"/>
      <c r="K161" s="13">
        <f>IF(AND($H161&lt;&gt;"",AND($E161="CACES®",$F161&lt;&gt;"",$F161&lt;&gt;"Sans objet")),EDATE($H161,12*IFERROR(VLOOKUP($F161,'Référentiel'!$D$2:$G$9,4,FALSE),5))-1,IF($J161="","",$J161))</f>
      </c>
      <c r="L161" s="12"/>
      <c r="M161" s="12"/>
      <c r="N161" s="12"/>
      <c r="O161" s="13">
        <f>IF(OR($A161="",$T161&lt;&gt;"Obligatoire"),"",IFERROR(IF(INDEX(Salariés!$F$2:$F$151,MATCH($A161,Salariés!$H$2:$H$151,0))="","",INDEX(Salariés!$F$2:$F$151,MATCH($A161,Salariés!$H$2:$H$151,0))),""))</f>
      </c>
      <c r="P161" s="13">
        <f>IF(NOT(OR($A161&lt;&gt;"",$B161&lt;&gt;"")),"",IF(COUNT($O161,$K161,$N161)=0,"",MIN($O161,$K161,$N161)))</f>
      </c>
      <c r="Q161" s="14">
        <f>IF(NOT(OR($A161&lt;&gt;"",$B161&lt;&gt;"")),"",IF($S161="Jeune en dérogation (R. 4153-40)","À vérifier : régime des jeunes (R. 4153-40)",IF(LEN(IF($A161="","salarié, ",IF(COUNTIF(Salariés!$H$2:$H$151,$A161)&gt;1,"salarié en double, ",""))&amp;IF($B161="","famille, ","")&amp;IF($E161="","type de contrôle, ","")&amp;IF(AND($T161="Obligatoire",$O161="",$S161&lt;&gt;"Jeune en dérogation (R. 4153-40)"),"attestation médicale, ","")&amp;IF($H161="","contrôle des connaissances, ","")&amp;IF($K161="","échéance du contrôle, ","")&amp;IF($L161="","connaissance des lieux, ","")&amp;IF($M161="","date de délivrance, ","")&amp;IF(AND($S161="Intérimaire",$N161=""),"date limite (fin de mission), ",""))&gt;0,"Incomplète : "&amp;LEFT(IF($A161="","salarié, ",IF(COUNTIF(Salariés!$H$2:$H$151,$A161)&gt;1,"salarié en double, ",""))&amp;IF($B161="","famille, ","")&amp;IF($E161="","type de contrôle, ","")&amp;IF(AND($T161="Obligatoire",$O161="",$S161&lt;&gt;"Jeune en dérogation (R. 4153-40)"),"attestation médicale, ","")&amp;IF($H161="","contrôle des connaissances, ","")&amp;IF($K161="","échéance du contrôle, ","")&amp;IF($L161="","connaissance des lieux, ","")&amp;IF($M161="","date de délivrance, ","")&amp;IF(AND($S161="Intérimaire",$N161=""),"date limite (fin de mission), ",""),LEN(IF($A161="","salarié, ",IF(COUNTIF(Salariés!$H$2:$H$151,$A161)&gt;1,"salarié en double, ",""))&amp;IF($B161="","famille, ","")&amp;IF($E161="","type de contrôle, ","")&amp;IF(AND($T161="Obligatoire",$O161="",$S161&lt;&gt;"Jeune en dérogation (R. 4153-40)"),"attestation médicale, ","")&amp;IF($H161="","contrôle des connaissances, ","")&amp;IF($K161="","échéance du contrôle, ","")&amp;IF($L161="","connaissance des lieux, ","")&amp;IF($M161="","date de délivrance, ","")&amp;IF(AND($S161="Intérimaire",$N161=""),"date limite (fin de mission), ",""))-2),IF(LEN(IF(AND($U161&lt;&gt;"",$M161&lt;&gt;"",$U161&gt;$M161),"attestation plus récente, ","")&amp;IF(AND($H161&lt;&gt;"",$M161&lt;&gt;"",$H161&gt;$M161),"contrôle plus récent, ","")&amp;IF(AND($L161&lt;&gt;"",$M161&lt;&gt;"",$L161&gt;$M161),"connaissance des lieux plus récente, ","")&amp;IF(AND($M161&lt;&gt;"",$M161&gt;TODAY()),"délivrance datée dans le futur, ",""))&gt;0,"À redélivrer : "&amp;LEFT(IF(AND($U161&lt;&gt;"",$M161&lt;&gt;"",$U161&gt;$M161),"attestation plus récente, ","")&amp;IF(AND($H161&lt;&gt;"",$M161&lt;&gt;"",$H161&gt;$M161),"contrôle plus récent, ","")&amp;IF(AND($L161&lt;&gt;"",$M161&lt;&gt;"",$L161&gt;$M161),"connaissance des lieux plus récente, ","")&amp;IF(AND($M161&lt;&gt;"",$M161&gt;TODAY()),"délivrance datée dans le futur, ",""),LEN(IF(AND($U161&lt;&gt;"",$M161&lt;&gt;"",$U161&gt;$M161),"attestation plus récente, ","")&amp;IF(AND($H161&lt;&gt;"",$M161&lt;&gt;"",$H161&gt;$M161),"contrôle plus récent, ","")&amp;IF(AND($L161&lt;&gt;"",$M161&lt;&gt;"",$L161&gt;$M161),"connaissance des lieux plus récente, ","")&amp;IF(AND($M161&lt;&gt;"",$M161&gt;TODAY()),"délivrance datée dans le futur, ",""))-2),IF($P161&lt;TODAY(),"Expirée",IF($P161-TODAY()&lt;=60,"À renouveler","Valide"))))))</f>
      </c>
      <c r="R161" s="8"/>
      <c r="S161" s="14">
        <f>IF($A161="","",IFERROR(INDEX(Salariés!$D$2:$D$151,MATCH($A161,Salariés!$H$2:$H$151,0))&amp;"",""))</f>
      </c>
      <c r="T161" s="14">
        <f>IF($B161="","",IFERROR(VLOOKUP($B161,'Référentiel'!$A$2:$B$10,2,FALSE),""))</f>
      </c>
      <c r="U161" s="14">
        <f>IF(OR($A161="",$T161&lt;&gt;"Obligatoire"),"",IFERROR(IF(INDEX(Salariés!$E$2:$E$151,MATCH($A161,Salariés!$H$2:$H$151,0))="","",INDEX(Salariés!$E$2:$E$151,MATCH($A161,Salariés!$H$2:$H$151,0))),""))</f>
      </c>
      <c r="V161" s="14">
        <f>IF(OR($Q161="Valide",$Q161="À renouveler"),$P161+ROW()/100000,"")</f>
      </c>
      <c r="W161" s="14">
        <f>IF(AND($A161&lt;&gt;"",$A161='Autorisation à imprimer'!$D$1,OR($Q161="Valide",$Q161="À renouveler")),ROW(),"")</f>
      </c>
    </row>
    <row r="162" spans="1:23" x14ac:dyDescent="0.25">
      <c r="A162" s="8"/>
      <c r="B162" s="8"/>
      <c r="C162" s="8"/>
      <c r="D162" s="8"/>
      <c r="E162" s="8"/>
      <c r="F162" s="8"/>
      <c r="G162" s="8"/>
      <c r="H162" s="12"/>
      <c r="I162" s="8"/>
      <c r="J162" s="12"/>
      <c r="K162" s="13">
        <f>IF(AND($H162&lt;&gt;"",AND($E162="CACES®",$F162&lt;&gt;"",$F162&lt;&gt;"Sans objet")),EDATE($H162,12*IFERROR(VLOOKUP($F162,'Référentiel'!$D$2:$G$9,4,FALSE),5))-1,IF($J162="","",$J162))</f>
      </c>
      <c r="L162" s="12"/>
      <c r="M162" s="12"/>
      <c r="N162" s="12"/>
      <c r="O162" s="13">
        <f>IF(OR($A162="",$T162&lt;&gt;"Obligatoire"),"",IFERROR(IF(INDEX(Salariés!$F$2:$F$151,MATCH($A162,Salariés!$H$2:$H$151,0))="","",INDEX(Salariés!$F$2:$F$151,MATCH($A162,Salariés!$H$2:$H$151,0))),""))</f>
      </c>
      <c r="P162" s="13">
        <f>IF(NOT(OR($A162&lt;&gt;"",$B162&lt;&gt;"")),"",IF(COUNT($O162,$K162,$N162)=0,"",MIN($O162,$K162,$N162)))</f>
      </c>
      <c r="Q162" s="14">
        <f>IF(NOT(OR($A162&lt;&gt;"",$B162&lt;&gt;"")),"",IF($S162="Jeune en dérogation (R. 4153-40)","À vérifier : régime des jeunes (R. 4153-40)",IF(LEN(IF($A162="","salarié, ",IF(COUNTIF(Salariés!$H$2:$H$151,$A162)&gt;1,"salarié en double, ",""))&amp;IF($B162="","famille, ","")&amp;IF($E162="","type de contrôle, ","")&amp;IF(AND($T162="Obligatoire",$O162="",$S162&lt;&gt;"Jeune en dérogation (R. 4153-40)"),"attestation médicale, ","")&amp;IF($H162="","contrôle des connaissances, ","")&amp;IF($K162="","échéance du contrôle, ","")&amp;IF($L162="","connaissance des lieux, ","")&amp;IF($M162="","date de délivrance, ","")&amp;IF(AND($S162="Intérimaire",$N162=""),"date limite (fin de mission), ",""))&gt;0,"Incomplète : "&amp;LEFT(IF($A162="","salarié, ",IF(COUNTIF(Salariés!$H$2:$H$151,$A162)&gt;1,"salarié en double, ",""))&amp;IF($B162="","famille, ","")&amp;IF($E162="","type de contrôle, ","")&amp;IF(AND($T162="Obligatoire",$O162="",$S162&lt;&gt;"Jeune en dérogation (R. 4153-40)"),"attestation médicale, ","")&amp;IF($H162="","contrôle des connaissances, ","")&amp;IF($K162="","échéance du contrôle, ","")&amp;IF($L162="","connaissance des lieux, ","")&amp;IF($M162="","date de délivrance, ","")&amp;IF(AND($S162="Intérimaire",$N162=""),"date limite (fin de mission), ",""),LEN(IF($A162="","salarié, ",IF(COUNTIF(Salariés!$H$2:$H$151,$A162)&gt;1,"salarié en double, ",""))&amp;IF($B162="","famille, ","")&amp;IF($E162="","type de contrôle, ","")&amp;IF(AND($T162="Obligatoire",$O162="",$S162&lt;&gt;"Jeune en dérogation (R. 4153-40)"),"attestation médicale, ","")&amp;IF($H162="","contrôle des connaissances, ","")&amp;IF($K162="","échéance du contrôle, ","")&amp;IF($L162="","connaissance des lieux, ","")&amp;IF($M162="","date de délivrance, ","")&amp;IF(AND($S162="Intérimaire",$N162=""),"date limite (fin de mission), ",""))-2),IF(LEN(IF(AND($U162&lt;&gt;"",$M162&lt;&gt;"",$U162&gt;$M162),"attestation plus récente, ","")&amp;IF(AND($H162&lt;&gt;"",$M162&lt;&gt;"",$H162&gt;$M162),"contrôle plus récent, ","")&amp;IF(AND($L162&lt;&gt;"",$M162&lt;&gt;"",$L162&gt;$M162),"connaissance des lieux plus récente, ","")&amp;IF(AND($M162&lt;&gt;"",$M162&gt;TODAY()),"délivrance datée dans le futur, ",""))&gt;0,"À redélivrer : "&amp;LEFT(IF(AND($U162&lt;&gt;"",$M162&lt;&gt;"",$U162&gt;$M162),"attestation plus récente, ","")&amp;IF(AND($H162&lt;&gt;"",$M162&lt;&gt;"",$H162&gt;$M162),"contrôle plus récent, ","")&amp;IF(AND($L162&lt;&gt;"",$M162&lt;&gt;"",$L162&gt;$M162),"connaissance des lieux plus récente, ","")&amp;IF(AND($M162&lt;&gt;"",$M162&gt;TODAY()),"délivrance datée dans le futur, ",""),LEN(IF(AND($U162&lt;&gt;"",$M162&lt;&gt;"",$U162&gt;$M162),"attestation plus récente, ","")&amp;IF(AND($H162&lt;&gt;"",$M162&lt;&gt;"",$H162&gt;$M162),"contrôle plus récent, ","")&amp;IF(AND($L162&lt;&gt;"",$M162&lt;&gt;"",$L162&gt;$M162),"connaissance des lieux plus récente, ","")&amp;IF(AND($M162&lt;&gt;"",$M162&gt;TODAY()),"délivrance datée dans le futur, ",""))-2),IF($P162&lt;TODAY(),"Expirée",IF($P162-TODAY()&lt;=60,"À renouveler","Valide"))))))</f>
      </c>
      <c r="R162" s="8"/>
      <c r="S162" s="14">
        <f>IF($A162="","",IFERROR(INDEX(Salariés!$D$2:$D$151,MATCH($A162,Salariés!$H$2:$H$151,0))&amp;"",""))</f>
      </c>
      <c r="T162" s="14">
        <f>IF($B162="","",IFERROR(VLOOKUP($B162,'Référentiel'!$A$2:$B$10,2,FALSE),""))</f>
      </c>
      <c r="U162" s="14">
        <f>IF(OR($A162="",$T162&lt;&gt;"Obligatoire"),"",IFERROR(IF(INDEX(Salariés!$E$2:$E$151,MATCH($A162,Salariés!$H$2:$H$151,0))="","",INDEX(Salariés!$E$2:$E$151,MATCH($A162,Salariés!$H$2:$H$151,0))),""))</f>
      </c>
      <c r="V162" s="14">
        <f>IF(OR($Q162="Valide",$Q162="À renouveler"),$P162+ROW()/100000,"")</f>
      </c>
      <c r="W162" s="14">
        <f>IF(AND($A162&lt;&gt;"",$A162='Autorisation à imprimer'!$D$1,OR($Q162="Valide",$Q162="À renouveler")),ROW(),"")</f>
      </c>
    </row>
    <row r="163" spans="1:23" x14ac:dyDescent="0.25">
      <c r="A163" s="8"/>
      <c r="B163" s="8"/>
      <c r="C163" s="8"/>
      <c r="D163" s="8"/>
      <c r="E163" s="8"/>
      <c r="F163" s="8"/>
      <c r="G163" s="8"/>
      <c r="H163" s="12"/>
      <c r="I163" s="8"/>
      <c r="J163" s="12"/>
      <c r="K163" s="13">
        <f>IF(AND($H163&lt;&gt;"",AND($E163="CACES®",$F163&lt;&gt;"",$F163&lt;&gt;"Sans objet")),EDATE($H163,12*IFERROR(VLOOKUP($F163,'Référentiel'!$D$2:$G$9,4,FALSE),5))-1,IF($J163="","",$J163))</f>
      </c>
      <c r="L163" s="12"/>
      <c r="M163" s="12"/>
      <c r="N163" s="12"/>
      <c r="O163" s="13">
        <f>IF(OR($A163="",$T163&lt;&gt;"Obligatoire"),"",IFERROR(IF(INDEX(Salariés!$F$2:$F$151,MATCH($A163,Salariés!$H$2:$H$151,0))="","",INDEX(Salariés!$F$2:$F$151,MATCH($A163,Salariés!$H$2:$H$151,0))),""))</f>
      </c>
      <c r="P163" s="13">
        <f>IF(NOT(OR($A163&lt;&gt;"",$B163&lt;&gt;"")),"",IF(COUNT($O163,$K163,$N163)=0,"",MIN($O163,$K163,$N163)))</f>
      </c>
      <c r="Q163" s="14">
        <f>IF(NOT(OR($A163&lt;&gt;"",$B163&lt;&gt;"")),"",IF($S163="Jeune en dérogation (R. 4153-40)","À vérifier : régime des jeunes (R. 4153-40)",IF(LEN(IF($A163="","salarié, ",IF(COUNTIF(Salariés!$H$2:$H$151,$A163)&gt;1,"salarié en double, ",""))&amp;IF($B163="","famille, ","")&amp;IF($E163="","type de contrôle, ","")&amp;IF(AND($T163="Obligatoire",$O163="",$S163&lt;&gt;"Jeune en dérogation (R. 4153-40)"),"attestation médicale, ","")&amp;IF($H163="","contrôle des connaissances, ","")&amp;IF($K163="","échéance du contrôle, ","")&amp;IF($L163="","connaissance des lieux, ","")&amp;IF($M163="","date de délivrance, ","")&amp;IF(AND($S163="Intérimaire",$N163=""),"date limite (fin de mission), ",""))&gt;0,"Incomplète : "&amp;LEFT(IF($A163="","salarié, ",IF(COUNTIF(Salariés!$H$2:$H$151,$A163)&gt;1,"salarié en double, ",""))&amp;IF($B163="","famille, ","")&amp;IF($E163="","type de contrôle, ","")&amp;IF(AND($T163="Obligatoire",$O163="",$S163&lt;&gt;"Jeune en dérogation (R. 4153-40)"),"attestation médicale, ","")&amp;IF($H163="","contrôle des connaissances, ","")&amp;IF($K163="","échéance du contrôle, ","")&amp;IF($L163="","connaissance des lieux, ","")&amp;IF($M163="","date de délivrance, ","")&amp;IF(AND($S163="Intérimaire",$N163=""),"date limite (fin de mission), ",""),LEN(IF($A163="","salarié, ",IF(COUNTIF(Salariés!$H$2:$H$151,$A163)&gt;1,"salarié en double, ",""))&amp;IF($B163="","famille, ","")&amp;IF($E163="","type de contrôle, ","")&amp;IF(AND($T163="Obligatoire",$O163="",$S163&lt;&gt;"Jeune en dérogation (R. 4153-40)"),"attestation médicale, ","")&amp;IF($H163="","contrôle des connaissances, ","")&amp;IF($K163="","échéance du contrôle, ","")&amp;IF($L163="","connaissance des lieux, ","")&amp;IF($M163="","date de délivrance, ","")&amp;IF(AND($S163="Intérimaire",$N163=""),"date limite (fin de mission), ",""))-2),IF(LEN(IF(AND($U163&lt;&gt;"",$M163&lt;&gt;"",$U163&gt;$M163),"attestation plus récente, ","")&amp;IF(AND($H163&lt;&gt;"",$M163&lt;&gt;"",$H163&gt;$M163),"contrôle plus récent, ","")&amp;IF(AND($L163&lt;&gt;"",$M163&lt;&gt;"",$L163&gt;$M163),"connaissance des lieux plus récente, ","")&amp;IF(AND($M163&lt;&gt;"",$M163&gt;TODAY()),"délivrance datée dans le futur, ",""))&gt;0,"À redélivrer : "&amp;LEFT(IF(AND($U163&lt;&gt;"",$M163&lt;&gt;"",$U163&gt;$M163),"attestation plus récente, ","")&amp;IF(AND($H163&lt;&gt;"",$M163&lt;&gt;"",$H163&gt;$M163),"contrôle plus récent, ","")&amp;IF(AND($L163&lt;&gt;"",$M163&lt;&gt;"",$L163&gt;$M163),"connaissance des lieux plus récente, ","")&amp;IF(AND($M163&lt;&gt;"",$M163&gt;TODAY()),"délivrance datée dans le futur, ",""),LEN(IF(AND($U163&lt;&gt;"",$M163&lt;&gt;"",$U163&gt;$M163),"attestation plus récente, ","")&amp;IF(AND($H163&lt;&gt;"",$M163&lt;&gt;"",$H163&gt;$M163),"contrôle plus récent, ","")&amp;IF(AND($L163&lt;&gt;"",$M163&lt;&gt;"",$L163&gt;$M163),"connaissance des lieux plus récente, ","")&amp;IF(AND($M163&lt;&gt;"",$M163&gt;TODAY()),"délivrance datée dans le futur, ",""))-2),IF($P163&lt;TODAY(),"Expirée",IF($P163-TODAY()&lt;=60,"À renouveler","Valide"))))))</f>
      </c>
      <c r="R163" s="8"/>
      <c r="S163" s="14">
        <f>IF($A163="","",IFERROR(INDEX(Salariés!$D$2:$D$151,MATCH($A163,Salariés!$H$2:$H$151,0))&amp;"",""))</f>
      </c>
      <c r="T163" s="14">
        <f>IF($B163="","",IFERROR(VLOOKUP($B163,'Référentiel'!$A$2:$B$10,2,FALSE),""))</f>
      </c>
      <c r="U163" s="14">
        <f>IF(OR($A163="",$T163&lt;&gt;"Obligatoire"),"",IFERROR(IF(INDEX(Salariés!$E$2:$E$151,MATCH($A163,Salariés!$H$2:$H$151,0))="","",INDEX(Salariés!$E$2:$E$151,MATCH($A163,Salariés!$H$2:$H$151,0))),""))</f>
      </c>
      <c r="V163" s="14">
        <f>IF(OR($Q163="Valide",$Q163="À renouveler"),$P163+ROW()/100000,"")</f>
      </c>
      <c r="W163" s="14">
        <f>IF(AND($A163&lt;&gt;"",$A163='Autorisation à imprimer'!$D$1,OR($Q163="Valide",$Q163="À renouveler")),ROW(),"")</f>
      </c>
    </row>
    <row r="164" spans="1:23" x14ac:dyDescent="0.25">
      <c r="A164" s="8"/>
      <c r="B164" s="8"/>
      <c r="C164" s="8"/>
      <c r="D164" s="8"/>
      <c r="E164" s="8"/>
      <c r="F164" s="8"/>
      <c r="G164" s="8"/>
      <c r="H164" s="12"/>
      <c r="I164" s="8"/>
      <c r="J164" s="12"/>
      <c r="K164" s="13">
        <f>IF(AND($H164&lt;&gt;"",AND($E164="CACES®",$F164&lt;&gt;"",$F164&lt;&gt;"Sans objet")),EDATE($H164,12*IFERROR(VLOOKUP($F164,'Référentiel'!$D$2:$G$9,4,FALSE),5))-1,IF($J164="","",$J164))</f>
      </c>
      <c r="L164" s="12"/>
      <c r="M164" s="12"/>
      <c r="N164" s="12"/>
      <c r="O164" s="13">
        <f>IF(OR($A164="",$T164&lt;&gt;"Obligatoire"),"",IFERROR(IF(INDEX(Salariés!$F$2:$F$151,MATCH($A164,Salariés!$H$2:$H$151,0))="","",INDEX(Salariés!$F$2:$F$151,MATCH($A164,Salariés!$H$2:$H$151,0))),""))</f>
      </c>
      <c r="P164" s="13">
        <f>IF(NOT(OR($A164&lt;&gt;"",$B164&lt;&gt;"")),"",IF(COUNT($O164,$K164,$N164)=0,"",MIN($O164,$K164,$N164)))</f>
      </c>
      <c r="Q164" s="14">
        <f>IF(NOT(OR($A164&lt;&gt;"",$B164&lt;&gt;"")),"",IF($S164="Jeune en dérogation (R. 4153-40)","À vérifier : régime des jeunes (R. 4153-40)",IF(LEN(IF($A164="","salarié, ",IF(COUNTIF(Salariés!$H$2:$H$151,$A164)&gt;1,"salarié en double, ",""))&amp;IF($B164="","famille, ","")&amp;IF($E164="","type de contrôle, ","")&amp;IF(AND($T164="Obligatoire",$O164="",$S164&lt;&gt;"Jeune en dérogation (R. 4153-40)"),"attestation médicale, ","")&amp;IF($H164="","contrôle des connaissances, ","")&amp;IF($K164="","échéance du contrôle, ","")&amp;IF($L164="","connaissance des lieux, ","")&amp;IF($M164="","date de délivrance, ","")&amp;IF(AND($S164="Intérimaire",$N164=""),"date limite (fin de mission), ",""))&gt;0,"Incomplète : "&amp;LEFT(IF($A164="","salarié, ",IF(COUNTIF(Salariés!$H$2:$H$151,$A164)&gt;1,"salarié en double, ",""))&amp;IF($B164="","famille, ","")&amp;IF($E164="","type de contrôle, ","")&amp;IF(AND($T164="Obligatoire",$O164="",$S164&lt;&gt;"Jeune en dérogation (R. 4153-40)"),"attestation médicale, ","")&amp;IF($H164="","contrôle des connaissances, ","")&amp;IF($K164="","échéance du contrôle, ","")&amp;IF($L164="","connaissance des lieux, ","")&amp;IF($M164="","date de délivrance, ","")&amp;IF(AND($S164="Intérimaire",$N164=""),"date limite (fin de mission), ",""),LEN(IF($A164="","salarié, ",IF(COUNTIF(Salariés!$H$2:$H$151,$A164)&gt;1,"salarié en double, ",""))&amp;IF($B164="","famille, ","")&amp;IF($E164="","type de contrôle, ","")&amp;IF(AND($T164="Obligatoire",$O164="",$S164&lt;&gt;"Jeune en dérogation (R. 4153-40)"),"attestation médicale, ","")&amp;IF($H164="","contrôle des connaissances, ","")&amp;IF($K164="","échéance du contrôle, ","")&amp;IF($L164="","connaissance des lieux, ","")&amp;IF($M164="","date de délivrance, ","")&amp;IF(AND($S164="Intérimaire",$N164=""),"date limite (fin de mission), ",""))-2),IF(LEN(IF(AND($U164&lt;&gt;"",$M164&lt;&gt;"",$U164&gt;$M164),"attestation plus récente, ","")&amp;IF(AND($H164&lt;&gt;"",$M164&lt;&gt;"",$H164&gt;$M164),"contrôle plus récent, ","")&amp;IF(AND($L164&lt;&gt;"",$M164&lt;&gt;"",$L164&gt;$M164),"connaissance des lieux plus récente, ","")&amp;IF(AND($M164&lt;&gt;"",$M164&gt;TODAY()),"délivrance datée dans le futur, ",""))&gt;0,"À redélivrer : "&amp;LEFT(IF(AND($U164&lt;&gt;"",$M164&lt;&gt;"",$U164&gt;$M164),"attestation plus récente, ","")&amp;IF(AND($H164&lt;&gt;"",$M164&lt;&gt;"",$H164&gt;$M164),"contrôle plus récent, ","")&amp;IF(AND($L164&lt;&gt;"",$M164&lt;&gt;"",$L164&gt;$M164),"connaissance des lieux plus récente, ","")&amp;IF(AND($M164&lt;&gt;"",$M164&gt;TODAY()),"délivrance datée dans le futur, ",""),LEN(IF(AND($U164&lt;&gt;"",$M164&lt;&gt;"",$U164&gt;$M164),"attestation plus récente, ","")&amp;IF(AND($H164&lt;&gt;"",$M164&lt;&gt;"",$H164&gt;$M164),"contrôle plus récent, ","")&amp;IF(AND($L164&lt;&gt;"",$M164&lt;&gt;"",$L164&gt;$M164),"connaissance des lieux plus récente, ","")&amp;IF(AND($M164&lt;&gt;"",$M164&gt;TODAY()),"délivrance datée dans le futur, ",""))-2),IF($P164&lt;TODAY(),"Expirée",IF($P164-TODAY()&lt;=60,"À renouveler","Valide"))))))</f>
      </c>
      <c r="R164" s="8"/>
      <c r="S164" s="14">
        <f>IF($A164="","",IFERROR(INDEX(Salariés!$D$2:$D$151,MATCH($A164,Salariés!$H$2:$H$151,0))&amp;"",""))</f>
      </c>
      <c r="T164" s="14">
        <f>IF($B164="","",IFERROR(VLOOKUP($B164,'Référentiel'!$A$2:$B$10,2,FALSE),""))</f>
      </c>
      <c r="U164" s="14">
        <f>IF(OR($A164="",$T164&lt;&gt;"Obligatoire"),"",IFERROR(IF(INDEX(Salariés!$E$2:$E$151,MATCH($A164,Salariés!$H$2:$H$151,0))="","",INDEX(Salariés!$E$2:$E$151,MATCH($A164,Salariés!$H$2:$H$151,0))),""))</f>
      </c>
      <c r="V164" s="14">
        <f>IF(OR($Q164="Valide",$Q164="À renouveler"),$P164+ROW()/100000,"")</f>
      </c>
      <c r="W164" s="14">
        <f>IF(AND($A164&lt;&gt;"",$A164='Autorisation à imprimer'!$D$1,OR($Q164="Valide",$Q164="À renouveler")),ROW(),"")</f>
      </c>
    </row>
    <row r="165" spans="1:23" x14ac:dyDescent="0.25">
      <c r="A165" s="8"/>
      <c r="B165" s="8"/>
      <c r="C165" s="8"/>
      <c r="D165" s="8"/>
      <c r="E165" s="8"/>
      <c r="F165" s="8"/>
      <c r="G165" s="8"/>
      <c r="H165" s="12"/>
      <c r="I165" s="8"/>
      <c r="J165" s="12"/>
      <c r="K165" s="13">
        <f>IF(AND($H165&lt;&gt;"",AND($E165="CACES®",$F165&lt;&gt;"",$F165&lt;&gt;"Sans objet")),EDATE($H165,12*IFERROR(VLOOKUP($F165,'Référentiel'!$D$2:$G$9,4,FALSE),5))-1,IF($J165="","",$J165))</f>
      </c>
      <c r="L165" s="12"/>
      <c r="M165" s="12"/>
      <c r="N165" s="12"/>
      <c r="O165" s="13">
        <f>IF(OR($A165="",$T165&lt;&gt;"Obligatoire"),"",IFERROR(IF(INDEX(Salariés!$F$2:$F$151,MATCH($A165,Salariés!$H$2:$H$151,0))="","",INDEX(Salariés!$F$2:$F$151,MATCH($A165,Salariés!$H$2:$H$151,0))),""))</f>
      </c>
      <c r="P165" s="13">
        <f>IF(NOT(OR($A165&lt;&gt;"",$B165&lt;&gt;"")),"",IF(COUNT($O165,$K165,$N165)=0,"",MIN($O165,$K165,$N165)))</f>
      </c>
      <c r="Q165" s="14">
        <f>IF(NOT(OR($A165&lt;&gt;"",$B165&lt;&gt;"")),"",IF($S165="Jeune en dérogation (R. 4153-40)","À vérifier : régime des jeunes (R. 4153-40)",IF(LEN(IF($A165="","salarié, ",IF(COUNTIF(Salariés!$H$2:$H$151,$A165)&gt;1,"salarié en double, ",""))&amp;IF($B165="","famille, ","")&amp;IF($E165="","type de contrôle, ","")&amp;IF(AND($T165="Obligatoire",$O165="",$S165&lt;&gt;"Jeune en dérogation (R. 4153-40)"),"attestation médicale, ","")&amp;IF($H165="","contrôle des connaissances, ","")&amp;IF($K165="","échéance du contrôle, ","")&amp;IF($L165="","connaissance des lieux, ","")&amp;IF($M165="","date de délivrance, ","")&amp;IF(AND($S165="Intérimaire",$N165=""),"date limite (fin de mission), ",""))&gt;0,"Incomplète : "&amp;LEFT(IF($A165="","salarié, ",IF(COUNTIF(Salariés!$H$2:$H$151,$A165)&gt;1,"salarié en double, ",""))&amp;IF($B165="","famille, ","")&amp;IF($E165="","type de contrôle, ","")&amp;IF(AND($T165="Obligatoire",$O165="",$S165&lt;&gt;"Jeune en dérogation (R. 4153-40)"),"attestation médicale, ","")&amp;IF($H165="","contrôle des connaissances, ","")&amp;IF($K165="","échéance du contrôle, ","")&amp;IF($L165="","connaissance des lieux, ","")&amp;IF($M165="","date de délivrance, ","")&amp;IF(AND($S165="Intérimaire",$N165=""),"date limite (fin de mission), ",""),LEN(IF($A165="","salarié, ",IF(COUNTIF(Salariés!$H$2:$H$151,$A165)&gt;1,"salarié en double, ",""))&amp;IF($B165="","famille, ","")&amp;IF($E165="","type de contrôle, ","")&amp;IF(AND($T165="Obligatoire",$O165="",$S165&lt;&gt;"Jeune en dérogation (R. 4153-40)"),"attestation médicale, ","")&amp;IF($H165="","contrôle des connaissances, ","")&amp;IF($K165="","échéance du contrôle, ","")&amp;IF($L165="","connaissance des lieux, ","")&amp;IF($M165="","date de délivrance, ","")&amp;IF(AND($S165="Intérimaire",$N165=""),"date limite (fin de mission), ",""))-2),IF(LEN(IF(AND($U165&lt;&gt;"",$M165&lt;&gt;"",$U165&gt;$M165),"attestation plus récente, ","")&amp;IF(AND($H165&lt;&gt;"",$M165&lt;&gt;"",$H165&gt;$M165),"contrôle plus récent, ","")&amp;IF(AND($L165&lt;&gt;"",$M165&lt;&gt;"",$L165&gt;$M165),"connaissance des lieux plus récente, ","")&amp;IF(AND($M165&lt;&gt;"",$M165&gt;TODAY()),"délivrance datée dans le futur, ",""))&gt;0,"À redélivrer : "&amp;LEFT(IF(AND($U165&lt;&gt;"",$M165&lt;&gt;"",$U165&gt;$M165),"attestation plus récente, ","")&amp;IF(AND($H165&lt;&gt;"",$M165&lt;&gt;"",$H165&gt;$M165),"contrôle plus récent, ","")&amp;IF(AND($L165&lt;&gt;"",$M165&lt;&gt;"",$L165&gt;$M165),"connaissance des lieux plus récente, ","")&amp;IF(AND($M165&lt;&gt;"",$M165&gt;TODAY()),"délivrance datée dans le futur, ",""),LEN(IF(AND($U165&lt;&gt;"",$M165&lt;&gt;"",$U165&gt;$M165),"attestation plus récente, ","")&amp;IF(AND($H165&lt;&gt;"",$M165&lt;&gt;"",$H165&gt;$M165),"contrôle plus récent, ","")&amp;IF(AND($L165&lt;&gt;"",$M165&lt;&gt;"",$L165&gt;$M165),"connaissance des lieux plus récente, ","")&amp;IF(AND($M165&lt;&gt;"",$M165&gt;TODAY()),"délivrance datée dans le futur, ",""))-2),IF($P165&lt;TODAY(),"Expirée",IF($P165-TODAY()&lt;=60,"À renouveler","Valide"))))))</f>
      </c>
      <c r="R165" s="8"/>
      <c r="S165" s="14">
        <f>IF($A165="","",IFERROR(INDEX(Salariés!$D$2:$D$151,MATCH($A165,Salariés!$H$2:$H$151,0))&amp;"",""))</f>
      </c>
      <c r="T165" s="14">
        <f>IF($B165="","",IFERROR(VLOOKUP($B165,'Référentiel'!$A$2:$B$10,2,FALSE),""))</f>
      </c>
      <c r="U165" s="14">
        <f>IF(OR($A165="",$T165&lt;&gt;"Obligatoire"),"",IFERROR(IF(INDEX(Salariés!$E$2:$E$151,MATCH($A165,Salariés!$H$2:$H$151,0))="","",INDEX(Salariés!$E$2:$E$151,MATCH($A165,Salariés!$H$2:$H$151,0))),""))</f>
      </c>
      <c r="V165" s="14">
        <f>IF(OR($Q165="Valide",$Q165="À renouveler"),$P165+ROW()/100000,"")</f>
      </c>
      <c r="W165" s="14">
        <f>IF(AND($A165&lt;&gt;"",$A165='Autorisation à imprimer'!$D$1,OR($Q165="Valide",$Q165="À renouveler")),ROW(),"")</f>
      </c>
    </row>
    <row r="166" spans="1:23" x14ac:dyDescent="0.25">
      <c r="A166" s="8"/>
      <c r="B166" s="8"/>
      <c r="C166" s="8"/>
      <c r="D166" s="8"/>
      <c r="E166" s="8"/>
      <c r="F166" s="8"/>
      <c r="G166" s="8"/>
      <c r="H166" s="12"/>
      <c r="I166" s="8"/>
      <c r="J166" s="12"/>
      <c r="K166" s="13">
        <f>IF(AND($H166&lt;&gt;"",AND($E166="CACES®",$F166&lt;&gt;"",$F166&lt;&gt;"Sans objet")),EDATE($H166,12*IFERROR(VLOOKUP($F166,'Référentiel'!$D$2:$G$9,4,FALSE),5))-1,IF($J166="","",$J166))</f>
      </c>
      <c r="L166" s="12"/>
      <c r="M166" s="12"/>
      <c r="N166" s="12"/>
      <c r="O166" s="13">
        <f>IF(OR($A166="",$T166&lt;&gt;"Obligatoire"),"",IFERROR(IF(INDEX(Salariés!$F$2:$F$151,MATCH($A166,Salariés!$H$2:$H$151,0))="","",INDEX(Salariés!$F$2:$F$151,MATCH($A166,Salariés!$H$2:$H$151,0))),""))</f>
      </c>
      <c r="P166" s="13">
        <f>IF(NOT(OR($A166&lt;&gt;"",$B166&lt;&gt;"")),"",IF(COUNT($O166,$K166,$N166)=0,"",MIN($O166,$K166,$N166)))</f>
      </c>
      <c r="Q166" s="14">
        <f>IF(NOT(OR($A166&lt;&gt;"",$B166&lt;&gt;"")),"",IF($S166="Jeune en dérogation (R. 4153-40)","À vérifier : régime des jeunes (R. 4153-40)",IF(LEN(IF($A166="","salarié, ",IF(COUNTIF(Salariés!$H$2:$H$151,$A166)&gt;1,"salarié en double, ",""))&amp;IF($B166="","famille, ","")&amp;IF($E166="","type de contrôle, ","")&amp;IF(AND($T166="Obligatoire",$O166="",$S166&lt;&gt;"Jeune en dérogation (R. 4153-40)"),"attestation médicale, ","")&amp;IF($H166="","contrôle des connaissances, ","")&amp;IF($K166="","échéance du contrôle, ","")&amp;IF($L166="","connaissance des lieux, ","")&amp;IF($M166="","date de délivrance, ","")&amp;IF(AND($S166="Intérimaire",$N166=""),"date limite (fin de mission), ",""))&gt;0,"Incomplète : "&amp;LEFT(IF($A166="","salarié, ",IF(COUNTIF(Salariés!$H$2:$H$151,$A166)&gt;1,"salarié en double, ",""))&amp;IF($B166="","famille, ","")&amp;IF($E166="","type de contrôle, ","")&amp;IF(AND($T166="Obligatoire",$O166="",$S166&lt;&gt;"Jeune en dérogation (R. 4153-40)"),"attestation médicale, ","")&amp;IF($H166="","contrôle des connaissances, ","")&amp;IF($K166="","échéance du contrôle, ","")&amp;IF($L166="","connaissance des lieux, ","")&amp;IF($M166="","date de délivrance, ","")&amp;IF(AND($S166="Intérimaire",$N166=""),"date limite (fin de mission), ",""),LEN(IF($A166="","salarié, ",IF(COUNTIF(Salariés!$H$2:$H$151,$A166)&gt;1,"salarié en double, ",""))&amp;IF($B166="","famille, ","")&amp;IF($E166="","type de contrôle, ","")&amp;IF(AND($T166="Obligatoire",$O166="",$S166&lt;&gt;"Jeune en dérogation (R. 4153-40)"),"attestation médicale, ","")&amp;IF($H166="","contrôle des connaissances, ","")&amp;IF($K166="","échéance du contrôle, ","")&amp;IF($L166="","connaissance des lieux, ","")&amp;IF($M166="","date de délivrance, ","")&amp;IF(AND($S166="Intérimaire",$N166=""),"date limite (fin de mission), ",""))-2),IF(LEN(IF(AND($U166&lt;&gt;"",$M166&lt;&gt;"",$U166&gt;$M166),"attestation plus récente, ","")&amp;IF(AND($H166&lt;&gt;"",$M166&lt;&gt;"",$H166&gt;$M166),"contrôle plus récent, ","")&amp;IF(AND($L166&lt;&gt;"",$M166&lt;&gt;"",$L166&gt;$M166),"connaissance des lieux plus récente, ","")&amp;IF(AND($M166&lt;&gt;"",$M166&gt;TODAY()),"délivrance datée dans le futur, ",""))&gt;0,"À redélivrer : "&amp;LEFT(IF(AND($U166&lt;&gt;"",$M166&lt;&gt;"",$U166&gt;$M166),"attestation plus récente, ","")&amp;IF(AND($H166&lt;&gt;"",$M166&lt;&gt;"",$H166&gt;$M166),"contrôle plus récent, ","")&amp;IF(AND($L166&lt;&gt;"",$M166&lt;&gt;"",$L166&gt;$M166),"connaissance des lieux plus récente, ","")&amp;IF(AND($M166&lt;&gt;"",$M166&gt;TODAY()),"délivrance datée dans le futur, ",""),LEN(IF(AND($U166&lt;&gt;"",$M166&lt;&gt;"",$U166&gt;$M166),"attestation plus récente, ","")&amp;IF(AND($H166&lt;&gt;"",$M166&lt;&gt;"",$H166&gt;$M166),"contrôle plus récent, ","")&amp;IF(AND($L166&lt;&gt;"",$M166&lt;&gt;"",$L166&gt;$M166),"connaissance des lieux plus récente, ","")&amp;IF(AND($M166&lt;&gt;"",$M166&gt;TODAY()),"délivrance datée dans le futur, ",""))-2),IF($P166&lt;TODAY(),"Expirée",IF($P166-TODAY()&lt;=60,"À renouveler","Valide"))))))</f>
      </c>
      <c r="R166" s="8"/>
      <c r="S166" s="14">
        <f>IF($A166="","",IFERROR(INDEX(Salariés!$D$2:$D$151,MATCH($A166,Salariés!$H$2:$H$151,0))&amp;"",""))</f>
      </c>
      <c r="T166" s="14">
        <f>IF($B166="","",IFERROR(VLOOKUP($B166,'Référentiel'!$A$2:$B$10,2,FALSE),""))</f>
      </c>
      <c r="U166" s="14">
        <f>IF(OR($A166="",$T166&lt;&gt;"Obligatoire"),"",IFERROR(IF(INDEX(Salariés!$E$2:$E$151,MATCH($A166,Salariés!$H$2:$H$151,0))="","",INDEX(Salariés!$E$2:$E$151,MATCH($A166,Salariés!$H$2:$H$151,0))),""))</f>
      </c>
      <c r="V166" s="14">
        <f>IF(OR($Q166="Valide",$Q166="À renouveler"),$P166+ROW()/100000,"")</f>
      </c>
      <c r="W166" s="14">
        <f>IF(AND($A166&lt;&gt;"",$A166='Autorisation à imprimer'!$D$1,OR($Q166="Valide",$Q166="À renouveler")),ROW(),"")</f>
      </c>
    </row>
    <row r="167" spans="1:23" x14ac:dyDescent="0.25">
      <c r="A167" s="8"/>
      <c r="B167" s="8"/>
      <c r="C167" s="8"/>
      <c r="D167" s="8"/>
      <c r="E167" s="8"/>
      <c r="F167" s="8"/>
      <c r="G167" s="8"/>
      <c r="H167" s="12"/>
      <c r="I167" s="8"/>
      <c r="J167" s="12"/>
      <c r="K167" s="13">
        <f>IF(AND($H167&lt;&gt;"",AND($E167="CACES®",$F167&lt;&gt;"",$F167&lt;&gt;"Sans objet")),EDATE($H167,12*IFERROR(VLOOKUP($F167,'Référentiel'!$D$2:$G$9,4,FALSE),5))-1,IF($J167="","",$J167))</f>
      </c>
      <c r="L167" s="12"/>
      <c r="M167" s="12"/>
      <c r="N167" s="12"/>
      <c r="O167" s="13">
        <f>IF(OR($A167="",$T167&lt;&gt;"Obligatoire"),"",IFERROR(IF(INDEX(Salariés!$F$2:$F$151,MATCH($A167,Salariés!$H$2:$H$151,0))="","",INDEX(Salariés!$F$2:$F$151,MATCH($A167,Salariés!$H$2:$H$151,0))),""))</f>
      </c>
      <c r="P167" s="13">
        <f>IF(NOT(OR($A167&lt;&gt;"",$B167&lt;&gt;"")),"",IF(COUNT($O167,$K167,$N167)=0,"",MIN($O167,$K167,$N167)))</f>
      </c>
      <c r="Q167" s="14">
        <f>IF(NOT(OR($A167&lt;&gt;"",$B167&lt;&gt;"")),"",IF($S167="Jeune en dérogation (R. 4153-40)","À vérifier : régime des jeunes (R. 4153-40)",IF(LEN(IF($A167="","salarié, ",IF(COUNTIF(Salariés!$H$2:$H$151,$A167)&gt;1,"salarié en double, ",""))&amp;IF($B167="","famille, ","")&amp;IF($E167="","type de contrôle, ","")&amp;IF(AND($T167="Obligatoire",$O167="",$S167&lt;&gt;"Jeune en dérogation (R. 4153-40)"),"attestation médicale, ","")&amp;IF($H167="","contrôle des connaissances, ","")&amp;IF($K167="","échéance du contrôle, ","")&amp;IF($L167="","connaissance des lieux, ","")&amp;IF($M167="","date de délivrance, ","")&amp;IF(AND($S167="Intérimaire",$N167=""),"date limite (fin de mission), ",""))&gt;0,"Incomplète : "&amp;LEFT(IF($A167="","salarié, ",IF(COUNTIF(Salariés!$H$2:$H$151,$A167)&gt;1,"salarié en double, ",""))&amp;IF($B167="","famille, ","")&amp;IF($E167="","type de contrôle, ","")&amp;IF(AND($T167="Obligatoire",$O167="",$S167&lt;&gt;"Jeune en dérogation (R. 4153-40)"),"attestation médicale, ","")&amp;IF($H167="","contrôle des connaissances, ","")&amp;IF($K167="","échéance du contrôle, ","")&amp;IF($L167="","connaissance des lieux, ","")&amp;IF($M167="","date de délivrance, ","")&amp;IF(AND($S167="Intérimaire",$N167=""),"date limite (fin de mission), ",""),LEN(IF($A167="","salarié, ",IF(COUNTIF(Salariés!$H$2:$H$151,$A167)&gt;1,"salarié en double, ",""))&amp;IF($B167="","famille, ","")&amp;IF($E167="","type de contrôle, ","")&amp;IF(AND($T167="Obligatoire",$O167="",$S167&lt;&gt;"Jeune en dérogation (R. 4153-40)"),"attestation médicale, ","")&amp;IF($H167="","contrôle des connaissances, ","")&amp;IF($K167="","échéance du contrôle, ","")&amp;IF($L167="","connaissance des lieux, ","")&amp;IF($M167="","date de délivrance, ","")&amp;IF(AND($S167="Intérimaire",$N167=""),"date limite (fin de mission), ",""))-2),IF(LEN(IF(AND($U167&lt;&gt;"",$M167&lt;&gt;"",$U167&gt;$M167),"attestation plus récente, ","")&amp;IF(AND($H167&lt;&gt;"",$M167&lt;&gt;"",$H167&gt;$M167),"contrôle plus récent, ","")&amp;IF(AND($L167&lt;&gt;"",$M167&lt;&gt;"",$L167&gt;$M167),"connaissance des lieux plus récente, ","")&amp;IF(AND($M167&lt;&gt;"",$M167&gt;TODAY()),"délivrance datée dans le futur, ",""))&gt;0,"À redélivrer : "&amp;LEFT(IF(AND($U167&lt;&gt;"",$M167&lt;&gt;"",$U167&gt;$M167),"attestation plus récente, ","")&amp;IF(AND($H167&lt;&gt;"",$M167&lt;&gt;"",$H167&gt;$M167),"contrôle plus récent, ","")&amp;IF(AND($L167&lt;&gt;"",$M167&lt;&gt;"",$L167&gt;$M167),"connaissance des lieux plus récente, ","")&amp;IF(AND($M167&lt;&gt;"",$M167&gt;TODAY()),"délivrance datée dans le futur, ",""),LEN(IF(AND($U167&lt;&gt;"",$M167&lt;&gt;"",$U167&gt;$M167),"attestation plus récente, ","")&amp;IF(AND($H167&lt;&gt;"",$M167&lt;&gt;"",$H167&gt;$M167),"contrôle plus récent, ","")&amp;IF(AND($L167&lt;&gt;"",$M167&lt;&gt;"",$L167&gt;$M167),"connaissance des lieux plus récente, ","")&amp;IF(AND($M167&lt;&gt;"",$M167&gt;TODAY()),"délivrance datée dans le futur, ",""))-2),IF($P167&lt;TODAY(),"Expirée",IF($P167-TODAY()&lt;=60,"À renouveler","Valide"))))))</f>
      </c>
      <c r="R167" s="8"/>
      <c r="S167" s="14">
        <f>IF($A167="","",IFERROR(INDEX(Salariés!$D$2:$D$151,MATCH($A167,Salariés!$H$2:$H$151,0))&amp;"",""))</f>
      </c>
      <c r="T167" s="14">
        <f>IF($B167="","",IFERROR(VLOOKUP($B167,'Référentiel'!$A$2:$B$10,2,FALSE),""))</f>
      </c>
      <c r="U167" s="14">
        <f>IF(OR($A167="",$T167&lt;&gt;"Obligatoire"),"",IFERROR(IF(INDEX(Salariés!$E$2:$E$151,MATCH($A167,Salariés!$H$2:$H$151,0))="","",INDEX(Salariés!$E$2:$E$151,MATCH($A167,Salariés!$H$2:$H$151,0))),""))</f>
      </c>
      <c r="V167" s="14">
        <f>IF(OR($Q167="Valide",$Q167="À renouveler"),$P167+ROW()/100000,"")</f>
      </c>
      <c r="W167" s="14">
        <f>IF(AND($A167&lt;&gt;"",$A167='Autorisation à imprimer'!$D$1,OR($Q167="Valide",$Q167="À renouveler")),ROW(),"")</f>
      </c>
    </row>
    <row r="168" spans="1:23" x14ac:dyDescent="0.25">
      <c r="A168" s="8"/>
      <c r="B168" s="8"/>
      <c r="C168" s="8"/>
      <c r="D168" s="8"/>
      <c r="E168" s="8"/>
      <c r="F168" s="8"/>
      <c r="G168" s="8"/>
      <c r="H168" s="12"/>
      <c r="I168" s="8"/>
      <c r="J168" s="12"/>
      <c r="K168" s="13">
        <f>IF(AND($H168&lt;&gt;"",AND($E168="CACES®",$F168&lt;&gt;"",$F168&lt;&gt;"Sans objet")),EDATE($H168,12*IFERROR(VLOOKUP($F168,'Référentiel'!$D$2:$G$9,4,FALSE),5))-1,IF($J168="","",$J168))</f>
      </c>
      <c r="L168" s="12"/>
      <c r="M168" s="12"/>
      <c r="N168" s="12"/>
      <c r="O168" s="13">
        <f>IF(OR($A168="",$T168&lt;&gt;"Obligatoire"),"",IFERROR(IF(INDEX(Salariés!$F$2:$F$151,MATCH($A168,Salariés!$H$2:$H$151,0))="","",INDEX(Salariés!$F$2:$F$151,MATCH($A168,Salariés!$H$2:$H$151,0))),""))</f>
      </c>
      <c r="P168" s="13">
        <f>IF(NOT(OR($A168&lt;&gt;"",$B168&lt;&gt;"")),"",IF(COUNT($O168,$K168,$N168)=0,"",MIN($O168,$K168,$N168)))</f>
      </c>
      <c r="Q168" s="14">
        <f>IF(NOT(OR($A168&lt;&gt;"",$B168&lt;&gt;"")),"",IF($S168="Jeune en dérogation (R. 4153-40)","À vérifier : régime des jeunes (R. 4153-40)",IF(LEN(IF($A168="","salarié, ",IF(COUNTIF(Salariés!$H$2:$H$151,$A168)&gt;1,"salarié en double, ",""))&amp;IF($B168="","famille, ","")&amp;IF($E168="","type de contrôle, ","")&amp;IF(AND($T168="Obligatoire",$O168="",$S168&lt;&gt;"Jeune en dérogation (R. 4153-40)"),"attestation médicale, ","")&amp;IF($H168="","contrôle des connaissances, ","")&amp;IF($K168="","échéance du contrôle, ","")&amp;IF($L168="","connaissance des lieux, ","")&amp;IF($M168="","date de délivrance, ","")&amp;IF(AND($S168="Intérimaire",$N168=""),"date limite (fin de mission), ",""))&gt;0,"Incomplète : "&amp;LEFT(IF($A168="","salarié, ",IF(COUNTIF(Salariés!$H$2:$H$151,$A168)&gt;1,"salarié en double, ",""))&amp;IF($B168="","famille, ","")&amp;IF($E168="","type de contrôle, ","")&amp;IF(AND($T168="Obligatoire",$O168="",$S168&lt;&gt;"Jeune en dérogation (R. 4153-40)"),"attestation médicale, ","")&amp;IF($H168="","contrôle des connaissances, ","")&amp;IF($K168="","échéance du contrôle, ","")&amp;IF($L168="","connaissance des lieux, ","")&amp;IF($M168="","date de délivrance, ","")&amp;IF(AND($S168="Intérimaire",$N168=""),"date limite (fin de mission), ",""),LEN(IF($A168="","salarié, ",IF(COUNTIF(Salariés!$H$2:$H$151,$A168)&gt;1,"salarié en double, ",""))&amp;IF($B168="","famille, ","")&amp;IF($E168="","type de contrôle, ","")&amp;IF(AND($T168="Obligatoire",$O168="",$S168&lt;&gt;"Jeune en dérogation (R. 4153-40)"),"attestation médicale, ","")&amp;IF($H168="","contrôle des connaissances, ","")&amp;IF($K168="","échéance du contrôle, ","")&amp;IF($L168="","connaissance des lieux, ","")&amp;IF($M168="","date de délivrance, ","")&amp;IF(AND($S168="Intérimaire",$N168=""),"date limite (fin de mission), ",""))-2),IF(LEN(IF(AND($U168&lt;&gt;"",$M168&lt;&gt;"",$U168&gt;$M168),"attestation plus récente, ","")&amp;IF(AND($H168&lt;&gt;"",$M168&lt;&gt;"",$H168&gt;$M168),"contrôle plus récent, ","")&amp;IF(AND($L168&lt;&gt;"",$M168&lt;&gt;"",$L168&gt;$M168),"connaissance des lieux plus récente, ","")&amp;IF(AND($M168&lt;&gt;"",$M168&gt;TODAY()),"délivrance datée dans le futur, ",""))&gt;0,"À redélivrer : "&amp;LEFT(IF(AND($U168&lt;&gt;"",$M168&lt;&gt;"",$U168&gt;$M168),"attestation plus récente, ","")&amp;IF(AND($H168&lt;&gt;"",$M168&lt;&gt;"",$H168&gt;$M168),"contrôle plus récent, ","")&amp;IF(AND($L168&lt;&gt;"",$M168&lt;&gt;"",$L168&gt;$M168),"connaissance des lieux plus récente, ","")&amp;IF(AND($M168&lt;&gt;"",$M168&gt;TODAY()),"délivrance datée dans le futur, ",""),LEN(IF(AND($U168&lt;&gt;"",$M168&lt;&gt;"",$U168&gt;$M168),"attestation plus récente, ","")&amp;IF(AND($H168&lt;&gt;"",$M168&lt;&gt;"",$H168&gt;$M168),"contrôle plus récent, ","")&amp;IF(AND($L168&lt;&gt;"",$M168&lt;&gt;"",$L168&gt;$M168),"connaissance des lieux plus récente, ","")&amp;IF(AND($M168&lt;&gt;"",$M168&gt;TODAY()),"délivrance datée dans le futur, ",""))-2),IF($P168&lt;TODAY(),"Expirée",IF($P168-TODAY()&lt;=60,"À renouveler","Valide"))))))</f>
      </c>
      <c r="R168" s="8"/>
      <c r="S168" s="14">
        <f>IF($A168="","",IFERROR(INDEX(Salariés!$D$2:$D$151,MATCH($A168,Salariés!$H$2:$H$151,0))&amp;"",""))</f>
      </c>
      <c r="T168" s="14">
        <f>IF($B168="","",IFERROR(VLOOKUP($B168,'Référentiel'!$A$2:$B$10,2,FALSE),""))</f>
      </c>
      <c r="U168" s="14">
        <f>IF(OR($A168="",$T168&lt;&gt;"Obligatoire"),"",IFERROR(IF(INDEX(Salariés!$E$2:$E$151,MATCH($A168,Salariés!$H$2:$H$151,0))="","",INDEX(Salariés!$E$2:$E$151,MATCH($A168,Salariés!$H$2:$H$151,0))),""))</f>
      </c>
      <c r="V168" s="14">
        <f>IF(OR($Q168="Valide",$Q168="À renouveler"),$P168+ROW()/100000,"")</f>
      </c>
      <c r="W168" s="14">
        <f>IF(AND($A168&lt;&gt;"",$A168='Autorisation à imprimer'!$D$1,OR($Q168="Valide",$Q168="À renouveler")),ROW(),"")</f>
      </c>
    </row>
    <row r="169" spans="1:23" x14ac:dyDescent="0.25">
      <c r="A169" s="8"/>
      <c r="B169" s="8"/>
      <c r="C169" s="8"/>
      <c r="D169" s="8"/>
      <c r="E169" s="8"/>
      <c r="F169" s="8"/>
      <c r="G169" s="8"/>
      <c r="H169" s="12"/>
      <c r="I169" s="8"/>
      <c r="J169" s="12"/>
      <c r="K169" s="13">
        <f>IF(AND($H169&lt;&gt;"",AND($E169="CACES®",$F169&lt;&gt;"",$F169&lt;&gt;"Sans objet")),EDATE($H169,12*IFERROR(VLOOKUP($F169,'Référentiel'!$D$2:$G$9,4,FALSE),5))-1,IF($J169="","",$J169))</f>
      </c>
      <c r="L169" s="12"/>
      <c r="M169" s="12"/>
      <c r="N169" s="12"/>
      <c r="O169" s="13">
        <f>IF(OR($A169="",$T169&lt;&gt;"Obligatoire"),"",IFERROR(IF(INDEX(Salariés!$F$2:$F$151,MATCH($A169,Salariés!$H$2:$H$151,0))="","",INDEX(Salariés!$F$2:$F$151,MATCH($A169,Salariés!$H$2:$H$151,0))),""))</f>
      </c>
      <c r="P169" s="13">
        <f>IF(NOT(OR($A169&lt;&gt;"",$B169&lt;&gt;"")),"",IF(COUNT($O169,$K169,$N169)=0,"",MIN($O169,$K169,$N169)))</f>
      </c>
      <c r="Q169" s="14">
        <f>IF(NOT(OR($A169&lt;&gt;"",$B169&lt;&gt;"")),"",IF($S169="Jeune en dérogation (R. 4153-40)","À vérifier : régime des jeunes (R. 4153-40)",IF(LEN(IF($A169="","salarié, ",IF(COUNTIF(Salariés!$H$2:$H$151,$A169)&gt;1,"salarié en double, ",""))&amp;IF($B169="","famille, ","")&amp;IF($E169="","type de contrôle, ","")&amp;IF(AND($T169="Obligatoire",$O169="",$S169&lt;&gt;"Jeune en dérogation (R. 4153-40)"),"attestation médicale, ","")&amp;IF($H169="","contrôle des connaissances, ","")&amp;IF($K169="","échéance du contrôle, ","")&amp;IF($L169="","connaissance des lieux, ","")&amp;IF($M169="","date de délivrance, ","")&amp;IF(AND($S169="Intérimaire",$N169=""),"date limite (fin de mission), ",""))&gt;0,"Incomplète : "&amp;LEFT(IF($A169="","salarié, ",IF(COUNTIF(Salariés!$H$2:$H$151,$A169)&gt;1,"salarié en double, ",""))&amp;IF($B169="","famille, ","")&amp;IF($E169="","type de contrôle, ","")&amp;IF(AND($T169="Obligatoire",$O169="",$S169&lt;&gt;"Jeune en dérogation (R. 4153-40)"),"attestation médicale, ","")&amp;IF($H169="","contrôle des connaissances, ","")&amp;IF($K169="","échéance du contrôle, ","")&amp;IF($L169="","connaissance des lieux, ","")&amp;IF($M169="","date de délivrance, ","")&amp;IF(AND($S169="Intérimaire",$N169=""),"date limite (fin de mission), ",""),LEN(IF($A169="","salarié, ",IF(COUNTIF(Salariés!$H$2:$H$151,$A169)&gt;1,"salarié en double, ",""))&amp;IF($B169="","famille, ","")&amp;IF($E169="","type de contrôle, ","")&amp;IF(AND($T169="Obligatoire",$O169="",$S169&lt;&gt;"Jeune en dérogation (R. 4153-40)"),"attestation médicale, ","")&amp;IF($H169="","contrôle des connaissances, ","")&amp;IF($K169="","échéance du contrôle, ","")&amp;IF($L169="","connaissance des lieux, ","")&amp;IF($M169="","date de délivrance, ","")&amp;IF(AND($S169="Intérimaire",$N169=""),"date limite (fin de mission), ",""))-2),IF(LEN(IF(AND($U169&lt;&gt;"",$M169&lt;&gt;"",$U169&gt;$M169),"attestation plus récente, ","")&amp;IF(AND($H169&lt;&gt;"",$M169&lt;&gt;"",$H169&gt;$M169),"contrôle plus récent, ","")&amp;IF(AND($L169&lt;&gt;"",$M169&lt;&gt;"",$L169&gt;$M169),"connaissance des lieux plus récente, ","")&amp;IF(AND($M169&lt;&gt;"",$M169&gt;TODAY()),"délivrance datée dans le futur, ",""))&gt;0,"À redélivrer : "&amp;LEFT(IF(AND($U169&lt;&gt;"",$M169&lt;&gt;"",$U169&gt;$M169),"attestation plus récente, ","")&amp;IF(AND($H169&lt;&gt;"",$M169&lt;&gt;"",$H169&gt;$M169),"contrôle plus récent, ","")&amp;IF(AND($L169&lt;&gt;"",$M169&lt;&gt;"",$L169&gt;$M169),"connaissance des lieux plus récente, ","")&amp;IF(AND($M169&lt;&gt;"",$M169&gt;TODAY()),"délivrance datée dans le futur, ",""),LEN(IF(AND($U169&lt;&gt;"",$M169&lt;&gt;"",$U169&gt;$M169),"attestation plus récente, ","")&amp;IF(AND($H169&lt;&gt;"",$M169&lt;&gt;"",$H169&gt;$M169),"contrôle plus récent, ","")&amp;IF(AND($L169&lt;&gt;"",$M169&lt;&gt;"",$L169&gt;$M169),"connaissance des lieux plus récente, ","")&amp;IF(AND($M169&lt;&gt;"",$M169&gt;TODAY()),"délivrance datée dans le futur, ",""))-2),IF($P169&lt;TODAY(),"Expirée",IF($P169-TODAY()&lt;=60,"À renouveler","Valide"))))))</f>
      </c>
      <c r="R169" s="8"/>
      <c r="S169" s="14">
        <f>IF($A169="","",IFERROR(INDEX(Salariés!$D$2:$D$151,MATCH($A169,Salariés!$H$2:$H$151,0))&amp;"",""))</f>
      </c>
      <c r="T169" s="14">
        <f>IF($B169="","",IFERROR(VLOOKUP($B169,'Référentiel'!$A$2:$B$10,2,FALSE),""))</f>
      </c>
      <c r="U169" s="14">
        <f>IF(OR($A169="",$T169&lt;&gt;"Obligatoire"),"",IFERROR(IF(INDEX(Salariés!$E$2:$E$151,MATCH($A169,Salariés!$H$2:$H$151,0))="","",INDEX(Salariés!$E$2:$E$151,MATCH($A169,Salariés!$H$2:$H$151,0))),""))</f>
      </c>
      <c r="V169" s="14">
        <f>IF(OR($Q169="Valide",$Q169="À renouveler"),$P169+ROW()/100000,"")</f>
      </c>
      <c r="W169" s="14">
        <f>IF(AND($A169&lt;&gt;"",$A169='Autorisation à imprimer'!$D$1,OR($Q169="Valide",$Q169="À renouveler")),ROW(),"")</f>
      </c>
    </row>
    <row r="170" spans="1:23" x14ac:dyDescent="0.25">
      <c r="A170" s="8"/>
      <c r="B170" s="8"/>
      <c r="C170" s="8"/>
      <c r="D170" s="8"/>
      <c r="E170" s="8"/>
      <c r="F170" s="8"/>
      <c r="G170" s="8"/>
      <c r="H170" s="12"/>
      <c r="I170" s="8"/>
      <c r="J170" s="12"/>
      <c r="K170" s="13">
        <f>IF(AND($H170&lt;&gt;"",AND($E170="CACES®",$F170&lt;&gt;"",$F170&lt;&gt;"Sans objet")),EDATE($H170,12*IFERROR(VLOOKUP($F170,'Référentiel'!$D$2:$G$9,4,FALSE),5))-1,IF($J170="","",$J170))</f>
      </c>
      <c r="L170" s="12"/>
      <c r="M170" s="12"/>
      <c r="N170" s="12"/>
      <c r="O170" s="13">
        <f>IF(OR($A170="",$T170&lt;&gt;"Obligatoire"),"",IFERROR(IF(INDEX(Salariés!$F$2:$F$151,MATCH($A170,Salariés!$H$2:$H$151,0))="","",INDEX(Salariés!$F$2:$F$151,MATCH($A170,Salariés!$H$2:$H$151,0))),""))</f>
      </c>
      <c r="P170" s="13">
        <f>IF(NOT(OR($A170&lt;&gt;"",$B170&lt;&gt;"")),"",IF(COUNT($O170,$K170,$N170)=0,"",MIN($O170,$K170,$N170)))</f>
      </c>
      <c r="Q170" s="14">
        <f>IF(NOT(OR($A170&lt;&gt;"",$B170&lt;&gt;"")),"",IF($S170="Jeune en dérogation (R. 4153-40)","À vérifier : régime des jeunes (R. 4153-40)",IF(LEN(IF($A170="","salarié, ",IF(COUNTIF(Salariés!$H$2:$H$151,$A170)&gt;1,"salarié en double, ",""))&amp;IF($B170="","famille, ","")&amp;IF($E170="","type de contrôle, ","")&amp;IF(AND($T170="Obligatoire",$O170="",$S170&lt;&gt;"Jeune en dérogation (R. 4153-40)"),"attestation médicale, ","")&amp;IF($H170="","contrôle des connaissances, ","")&amp;IF($K170="","échéance du contrôle, ","")&amp;IF($L170="","connaissance des lieux, ","")&amp;IF($M170="","date de délivrance, ","")&amp;IF(AND($S170="Intérimaire",$N170=""),"date limite (fin de mission), ",""))&gt;0,"Incomplète : "&amp;LEFT(IF($A170="","salarié, ",IF(COUNTIF(Salariés!$H$2:$H$151,$A170)&gt;1,"salarié en double, ",""))&amp;IF($B170="","famille, ","")&amp;IF($E170="","type de contrôle, ","")&amp;IF(AND($T170="Obligatoire",$O170="",$S170&lt;&gt;"Jeune en dérogation (R. 4153-40)"),"attestation médicale, ","")&amp;IF($H170="","contrôle des connaissances, ","")&amp;IF($K170="","échéance du contrôle, ","")&amp;IF($L170="","connaissance des lieux, ","")&amp;IF($M170="","date de délivrance, ","")&amp;IF(AND($S170="Intérimaire",$N170=""),"date limite (fin de mission), ",""),LEN(IF($A170="","salarié, ",IF(COUNTIF(Salariés!$H$2:$H$151,$A170)&gt;1,"salarié en double, ",""))&amp;IF($B170="","famille, ","")&amp;IF($E170="","type de contrôle, ","")&amp;IF(AND($T170="Obligatoire",$O170="",$S170&lt;&gt;"Jeune en dérogation (R. 4153-40)"),"attestation médicale, ","")&amp;IF($H170="","contrôle des connaissances, ","")&amp;IF($K170="","échéance du contrôle, ","")&amp;IF($L170="","connaissance des lieux, ","")&amp;IF($M170="","date de délivrance, ","")&amp;IF(AND($S170="Intérimaire",$N170=""),"date limite (fin de mission), ",""))-2),IF(LEN(IF(AND($U170&lt;&gt;"",$M170&lt;&gt;"",$U170&gt;$M170),"attestation plus récente, ","")&amp;IF(AND($H170&lt;&gt;"",$M170&lt;&gt;"",$H170&gt;$M170),"contrôle plus récent, ","")&amp;IF(AND($L170&lt;&gt;"",$M170&lt;&gt;"",$L170&gt;$M170),"connaissance des lieux plus récente, ","")&amp;IF(AND($M170&lt;&gt;"",$M170&gt;TODAY()),"délivrance datée dans le futur, ",""))&gt;0,"À redélivrer : "&amp;LEFT(IF(AND($U170&lt;&gt;"",$M170&lt;&gt;"",$U170&gt;$M170),"attestation plus récente, ","")&amp;IF(AND($H170&lt;&gt;"",$M170&lt;&gt;"",$H170&gt;$M170),"contrôle plus récent, ","")&amp;IF(AND($L170&lt;&gt;"",$M170&lt;&gt;"",$L170&gt;$M170),"connaissance des lieux plus récente, ","")&amp;IF(AND($M170&lt;&gt;"",$M170&gt;TODAY()),"délivrance datée dans le futur, ",""),LEN(IF(AND($U170&lt;&gt;"",$M170&lt;&gt;"",$U170&gt;$M170),"attestation plus récente, ","")&amp;IF(AND($H170&lt;&gt;"",$M170&lt;&gt;"",$H170&gt;$M170),"contrôle plus récent, ","")&amp;IF(AND($L170&lt;&gt;"",$M170&lt;&gt;"",$L170&gt;$M170),"connaissance des lieux plus récente, ","")&amp;IF(AND($M170&lt;&gt;"",$M170&gt;TODAY()),"délivrance datée dans le futur, ",""))-2),IF($P170&lt;TODAY(),"Expirée",IF($P170-TODAY()&lt;=60,"À renouveler","Valide"))))))</f>
      </c>
      <c r="R170" s="8"/>
      <c r="S170" s="14">
        <f>IF($A170="","",IFERROR(INDEX(Salariés!$D$2:$D$151,MATCH($A170,Salariés!$H$2:$H$151,0))&amp;"",""))</f>
      </c>
      <c r="T170" s="14">
        <f>IF($B170="","",IFERROR(VLOOKUP($B170,'Référentiel'!$A$2:$B$10,2,FALSE),""))</f>
      </c>
      <c r="U170" s="14">
        <f>IF(OR($A170="",$T170&lt;&gt;"Obligatoire"),"",IFERROR(IF(INDEX(Salariés!$E$2:$E$151,MATCH($A170,Salariés!$H$2:$H$151,0))="","",INDEX(Salariés!$E$2:$E$151,MATCH($A170,Salariés!$H$2:$H$151,0))),""))</f>
      </c>
      <c r="V170" s="14">
        <f>IF(OR($Q170="Valide",$Q170="À renouveler"),$P170+ROW()/100000,"")</f>
      </c>
      <c r="W170" s="14">
        <f>IF(AND($A170&lt;&gt;"",$A170='Autorisation à imprimer'!$D$1,OR($Q170="Valide",$Q170="À renouveler")),ROW(),"")</f>
      </c>
    </row>
    <row r="171" spans="1:23" x14ac:dyDescent="0.25">
      <c r="A171" s="8"/>
      <c r="B171" s="8"/>
      <c r="C171" s="8"/>
      <c r="D171" s="8"/>
      <c r="E171" s="8"/>
      <c r="F171" s="8"/>
      <c r="G171" s="8"/>
      <c r="H171" s="12"/>
      <c r="I171" s="8"/>
      <c r="J171" s="12"/>
      <c r="K171" s="13">
        <f>IF(AND($H171&lt;&gt;"",AND($E171="CACES®",$F171&lt;&gt;"",$F171&lt;&gt;"Sans objet")),EDATE($H171,12*IFERROR(VLOOKUP($F171,'Référentiel'!$D$2:$G$9,4,FALSE),5))-1,IF($J171="","",$J171))</f>
      </c>
      <c r="L171" s="12"/>
      <c r="M171" s="12"/>
      <c r="N171" s="12"/>
      <c r="O171" s="13">
        <f>IF(OR($A171="",$T171&lt;&gt;"Obligatoire"),"",IFERROR(IF(INDEX(Salariés!$F$2:$F$151,MATCH($A171,Salariés!$H$2:$H$151,0))="","",INDEX(Salariés!$F$2:$F$151,MATCH($A171,Salariés!$H$2:$H$151,0))),""))</f>
      </c>
      <c r="P171" s="13">
        <f>IF(NOT(OR($A171&lt;&gt;"",$B171&lt;&gt;"")),"",IF(COUNT($O171,$K171,$N171)=0,"",MIN($O171,$K171,$N171)))</f>
      </c>
      <c r="Q171" s="14">
        <f>IF(NOT(OR($A171&lt;&gt;"",$B171&lt;&gt;"")),"",IF($S171="Jeune en dérogation (R. 4153-40)","À vérifier : régime des jeunes (R. 4153-40)",IF(LEN(IF($A171="","salarié, ",IF(COUNTIF(Salariés!$H$2:$H$151,$A171)&gt;1,"salarié en double, ",""))&amp;IF($B171="","famille, ","")&amp;IF($E171="","type de contrôle, ","")&amp;IF(AND($T171="Obligatoire",$O171="",$S171&lt;&gt;"Jeune en dérogation (R. 4153-40)"),"attestation médicale, ","")&amp;IF($H171="","contrôle des connaissances, ","")&amp;IF($K171="","échéance du contrôle, ","")&amp;IF($L171="","connaissance des lieux, ","")&amp;IF($M171="","date de délivrance, ","")&amp;IF(AND($S171="Intérimaire",$N171=""),"date limite (fin de mission), ",""))&gt;0,"Incomplète : "&amp;LEFT(IF($A171="","salarié, ",IF(COUNTIF(Salariés!$H$2:$H$151,$A171)&gt;1,"salarié en double, ",""))&amp;IF($B171="","famille, ","")&amp;IF($E171="","type de contrôle, ","")&amp;IF(AND($T171="Obligatoire",$O171="",$S171&lt;&gt;"Jeune en dérogation (R. 4153-40)"),"attestation médicale, ","")&amp;IF($H171="","contrôle des connaissances, ","")&amp;IF($K171="","échéance du contrôle, ","")&amp;IF($L171="","connaissance des lieux, ","")&amp;IF($M171="","date de délivrance, ","")&amp;IF(AND($S171="Intérimaire",$N171=""),"date limite (fin de mission), ",""),LEN(IF($A171="","salarié, ",IF(COUNTIF(Salariés!$H$2:$H$151,$A171)&gt;1,"salarié en double, ",""))&amp;IF($B171="","famille, ","")&amp;IF($E171="","type de contrôle, ","")&amp;IF(AND($T171="Obligatoire",$O171="",$S171&lt;&gt;"Jeune en dérogation (R. 4153-40)"),"attestation médicale, ","")&amp;IF($H171="","contrôle des connaissances, ","")&amp;IF($K171="","échéance du contrôle, ","")&amp;IF($L171="","connaissance des lieux, ","")&amp;IF($M171="","date de délivrance, ","")&amp;IF(AND($S171="Intérimaire",$N171=""),"date limite (fin de mission), ",""))-2),IF(LEN(IF(AND($U171&lt;&gt;"",$M171&lt;&gt;"",$U171&gt;$M171),"attestation plus récente, ","")&amp;IF(AND($H171&lt;&gt;"",$M171&lt;&gt;"",$H171&gt;$M171),"contrôle plus récent, ","")&amp;IF(AND($L171&lt;&gt;"",$M171&lt;&gt;"",$L171&gt;$M171),"connaissance des lieux plus récente, ","")&amp;IF(AND($M171&lt;&gt;"",$M171&gt;TODAY()),"délivrance datée dans le futur, ",""))&gt;0,"À redélivrer : "&amp;LEFT(IF(AND($U171&lt;&gt;"",$M171&lt;&gt;"",$U171&gt;$M171),"attestation plus récente, ","")&amp;IF(AND($H171&lt;&gt;"",$M171&lt;&gt;"",$H171&gt;$M171),"contrôle plus récent, ","")&amp;IF(AND($L171&lt;&gt;"",$M171&lt;&gt;"",$L171&gt;$M171),"connaissance des lieux plus récente, ","")&amp;IF(AND($M171&lt;&gt;"",$M171&gt;TODAY()),"délivrance datée dans le futur, ",""),LEN(IF(AND($U171&lt;&gt;"",$M171&lt;&gt;"",$U171&gt;$M171),"attestation plus récente, ","")&amp;IF(AND($H171&lt;&gt;"",$M171&lt;&gt;"",$H171&gt;$M171),"contrôle plus récent, ","")&amp;IF(AND($L171&lt;&gt;"",$M171&lt;&gt;"",$L171&gt;$M171),"connaissance des lieux plus récente, ","")&amp;IF(AND($M171&lt;&gt;"",$M171&gt;TODAY()),"délivrance datée dans le futur, ",""))-2),IF($P171&lt;TODAY(),"Expirée",IF($P171-TODAY()&lt;=60,"À renouveler","Valide"))))))</f>
      </c>
      <c r="R171" s="8"/>
      <c r="S171" s="14">
        <f>IF($A171="","",IFERROR(INDEX(Salariés!$D$2:$D$151,MATCH($A171,Salariés!$H$2:$H$151,0))&amp;"",""))</f>
      </c>
      <c r="T171" s="14">
        <f>IF($B171="","",IFERROR(VLOOKUP($B171,'Référentiel'!$A$2:$B$10,2,FALSE),""))</f>
      </c>
      <c r="U171" s="14">
        <f>IF(OR($A171="",$T171&lt;&gt;"Obligatoire"),"",IFERROR(IF(INDEX(Salariés!$E$2:$E$151,MATCH($A171,Salariés!$H$2:$H$151,0))="","",INDEX(Salariés!$E$2:$E$151,MATCH($A171,Salariés!$H$2:$H$151,0))),""))</f>
      </c>
      <c r="V171" s="14">
        <f>IF(OR($Q171="Valide",$Q171="À renouveler"),$P171+ROW()/100000,"")</f>
      </c>
      <c r="W171" s="14">
        <f>IF(AND($A171&lt;&gt;"",$A171='Autorisation à imprimer'!$D$1,OR($Q171="Valide",$Q171="À renouveler")),ROW(),"")</f>
      </c>
    </row>
    <row r="172" spans="1:23" x14ac:dyDescent="0.25">
      <c r="A172" s="8"/>
      <c r="B172" s="8"/>
      <c r="C172" s="8"/>
      <c r="D172" s="8"/>
      <c r="E172" s="8"/>
      <c r="F172" s="8"/>
      <c r="G172" s="8"/>
      <c r="H172" s="12"/>
      <c r="I172" s="8"/>
      <c r="J172" s="12"/>
      <c r="K172" s="13">
        <f>IF(AND($H172&lt;&gt;"",AND($E172="CACES®",$F172&lt;&gt;"",$F172&lt;&gt;"Sans objet")),EDATE($H172,12*IFERROR(VLOOKUP($F172,'Référentiel'!$D$2:$G$9,4,FALSE),5))-1,IF($J172="","",$J172))</f>
      </c>
      <c r="L172" s="12"/>
      <c r="M172" s="12"/>
      <c r="N172" s="12"/>
      <c r="O172" s="13">
        <f>IF(OR($A172="",$T172&lt;&gt;"Obligatoire"),"",IFERROR(IF(INDEX(Salariés!$F$2:$F$151,MATCH($A172,Salariés!$H$2:$H$151,0))="","",INDEX(Salariés!$F$2:$F$151,MATCH($A172,Salariés!$H$2:$H$151,0))),""))</f>
      </c>
      <c r="P172" s="13">
        <f>IF(NOT(OR($A172&lt;&gt;"",$B172&lt;&gt;"")),"",IF(COUNT($O172,$K172,$N172)=0,"",MIN($O172,$K172,$N172)))</f>
      </c>
      <c r="Q172" s="14">
        <f>IF(NOT(OR($A172&lt;&gt;"",$B172&lt;&gt;"")),"",IF($S172="Jeune en dérogation (R. 4153-40)","À vérifier : régime des jeunes (R. 4153-40)",IF(LEN(IF($A172="","salarié, ",IF(COUNTIF(Salariés!$H$2:$H$151,$A172)&gt;1,"salarié en double, ",""))&amp;IF($B172="","famille, ","")&amp;IF($E172="","type de contrôle, ","")&amp;IF(AND($T172="Obligatoire",$O172="",$S172&lt;&gt;"Jeune en dérogation (R. 4153-40)"),"attestation médicale, ","")&amp;IF($H172="","contrôle des connaissances, ","")&amp;IF($K172="","échéance du contrôle, ","")&amp;IF($L172="","connaissance des lieux, ","")&amp;IF($M172="","date de délivrance, ","")&amp;IF(AND($S172="Intérimaire",$N172=""),"date limite (fin de mission), ",""))&gt;0,"Incomplète : "&amp;LEFT(IF($A172="","salarié, ",IF(COUNTIF(Salariés!$H$2:$H$151,$A172)&gt;1,"salarié en double, ",""))&amp;IF($B172="","famille, ","")&amp;IF($E172="","type de contrôle, ","")&amp;IF(AND($T172="Obligatoire",$O172="",$S172&lt;&gt;"Jeune en dérogation (R. 4153-40)"),"attestation médicale, ","")&amp;IF($H172="","contrôle des connaissances, ","")&amp;IF($K172="","échéance du contrôle, ","")&amp;IF($L172="","connaissance des lieux, ","")&amp;IF($M172="","date de délivrance, ","")&amp;IF(AND($S172="Intérimaire",$N172=""),"date limite (fin de mission), ",""),LEN(IF($A172="","salarié, ",IF(COUNTIF(Salariés!$H$2:$H$151,$A172)&gt;1,"salarié en double, ",""))&amp;IF($B172="","famille, ","")&amp;IF($E172="","type de contrôle, ","")&amp;IF(AND($T172="Obligatoire",$O172="",$S172&lt;&gt;"Jeune en dérogation (R. 4153-40)"),"attestation médicale, ","")&amp;IF($H172="","contrôle des connaissances, ","")&amp;IF($K172="","échéance du contrôle, ","")&amp;IF($L172="","connaissance des lieux, ","")&amp;IF($M172="","date de délivrance, ","")&amp;IF(AND($S172="Intérimaire",$N172=""),"date limite (fin de mission), ",""))-2),IF(LEN(IF(AND($U172&lt;&gt;"",$M172&lt;&gt;"",$U172&gt;$M172),"attestation plus récente, ","")&amp;IF(AND($H172&lt;&gt;"",$M172&lt;&gt;"",$H172&gt;$M172),"contrôle plus récent, ","")&amp;IF(AND($L172&lt;&gt;"",$M172&lt;&gt;"",$L172&gt;$M172),"connaissance des lieux plus récente, ","")&amp;IF(AND($M172&lt;&gt;"",$M172&gt;TODAY()),"délivrance datée dans le futur, ",""))&gt;0,"À redélivrer : "&amp;LEFT(IF(AND($U172&lt;&gt;"",$M172&lt;&gt;"",$U172&gt;$M172),"attestation plus récente, ","")&amp;IF(AND($H172&lt;&gt;"",$M172&lt;&gt;"",$H172&gt;$M172),"contrôle plus récent, ","")&amp;IF(AND($L172&lt;&gt;"",$M172&lt;&gt;"",$L172&gt;$M172),"connaissance des lieux plus récente, ","")&amp;IF(AND($M172&lt;&gt;"",$M172&gt;TODAY()),"délivrance datée dans le futur, ",""),LEN(IF(AND($U172&lt;&gt;"",$M172&lt;&gt;"",$U172&gt;$M172),"attestation plus récente, ","")&amp;IF(AND($H172&lt;&gt;"",$M172&lt;&gt;"",$H172&gt;$M172),"contrôle plus récent, ","")&amp;IF(AND($L172&lt;&gt;"",$M172&lt;&gt;"",$L172&gt;$M172),"connaissance des lieux plus récente, ","")&amp;IF(AND($M172&lt;&gt;"",$M172&gt;TODAY()),"délivrance datée dans le futur, ",""))-2),IF($P172&lt;TODAY(),"Expirée",IF($P172-TODAY()&lt;=60,"À renouveler","Valide"))))))</f>
      </c>
      <c r="R172" s="8"/>
      <c r="S172" s="14">
        <f>IF($A172="","",IFERROR(INDEX(Salariés!$D$2:$D$151,MATCH($A172,Salariés!$H$2:$H$151,0))&amp;"",""))</f>
      </c>
      <c r="T172" s="14">
        <f>IF($B172="","",IFERROR(VLOOKUP($B172,'Référentiel'!$A$2:$B$10,2,FALSE),""))</f>
      </c>
      <c r="U172" s="14">
        <f>IF(OR($A172="",$T172&lt;&gt;"Obligatoire"),"",IFERROR(IF(INDEX(Salariés!$E$2:$E$151,MATCH($A172,Salariés!$H$2:$H$151,0))="","",INDEX(Salariés!$E$2:$E$151,MATCH($A172,Salariés!$H$2:$H$151,0))),""))</f>
      </c>
      <c r="V172" s="14">
        <f>IF(OR($Q172="Valide",$Q172="À renouveler"),$P172+ROW()/100000,"")</f>
      </c>
      <c r="W172" s="14">
        <f>IF(AND($A172&lt;&gt;"",$A172='Autorisation à imprimer'!$D$1,OR($Q172="Valide",$Q172="À renouveler")),ROW(),"")</f>
      </c>
    </row>
    <row r="173" spans="1:23" x14ac:dyDescent="0.25">
      <c r="A173" s="8"/>
      <c r="B173" s="8"/>
      <c r="C173" s="8"/>
      <c r="D173" s="8"/>
      <c r="E173" s="8"/>
      <c r="F173" s="8"/>
      <c r="G173" s="8"/>
      <c r="H173" s="12"/>
      <c r="I173" s="8"/>
      <c r="J173" s="12"/>
      <c r="K173" s="13">
        <f>IF(AND($H173&lt;&gt;"",AND($E173="CACES®",$F173&lt;&gt;"",$F173&lt;&gt;"Sans objet")),EDATE($H173,12*IFERROR(VLOOKUP($F173,'Référentiel'!$D$2:$G$9,4,FALSE),5))-1,IF($J173="","",$J173))</f>
      </c>
      <c r="L173" s="12"/>
      <c r="M173" s="12"/>
      <c r="N173" s="12"/>
      <c r="O173" s="13">
        <f>IF(OR($A173="",$T173&lt;&gt;"Obligatoire"),"",IFERROR(IF(INDEX(Salariés!$F$2:$F$151,MATCH($A173,Salariés!$H$2:$H$151,0))="","",INDEX(Salariés!$F$2:$F$151,MATCH($A173,Salariés!$H$2:$H$151,0))),""))</f>
      </c>
      <c r="P173" s="13">
        <f>IF(NOT(OR($A173&lt;&gt;"",$B173&lt;&gt;"")),"",IF(COUNT($O173,$K173,$N173)=0,"",MIN($O173,$K173,$N173)))</f>
      </c>
      <c r="Q173" s="14">
        <f>IF(NOT(OR($A173&lt;&gt;"",$B173&lt;&gt;"")),"",IF($S173="Jeune en dérogation (R. 4153-40)","À vérifier : régime des jeunes (R. 4153-40)",IF(LEN(IF($A173="","salarié, ",IF(COUNTIF(Salariés!$H$2:$H$151,$A173)&gt;1,"salarié en double, ",""))&amp;IF($B173="","famille, ","")&amp;IF($E173="","type de contrôle, ","")&amp;IF(AND($T173="Obligatoire",$O173="",$S173&lt;&gt;"Jeune en dérogation (R. 4153-40)"),"attestation médicale, ","")&amp;IF($H173="","contrôle des connaissances, ","")&amp;IF($K173="","échéance du contrôle, ","")&amp;IF($L173="","connaissance des lieux, ","")&amp;IF($M173="","date de délivrance, ","")&amp;IF(AND($S173="Intérimaire",$N173=""),"date limite (fin de mission), ",""))&gt;0,"Incomplète : "&amp;LEFT(IF($A173="","salarié, ",IF(COUNTIF(Salariés!$H$2:$H$151,$A173)&gt;1,"salarié en double, ",""))&amp;IF($B173="","famille, ","")&amp;IF($E173="","type de contrôle, ","")&amp;IF(AND($T173="Obligatoire",$O173="",$S173&lt;&gt;"Jeune en dérogation (R. 4153-40)"),"attestation médicale, ","")&amp;IF($H173="","contrôle des connaissances, ","")&amp;IF($K173="","échéance du contrôle, ","")&amp;IF($L173="","connaissance des lieux, ","")&amp;IF($M173="","date de délivrance, ","")&amp;IF(AND($S173="Intérimaire",$N173=""),"date limite (fin de mission), ",""),LEN(IF($A173="","salarié, ",IF(COUNTIF(Salariés!$H$2:$H$151,$A173)&gt;1,"salarié en double, ",""))&amp;IF($B173="","famille, ","")&amp;IF($E173="","type de contrôle, ","")&amp;IF(AND($T173="Obligatoire",$O173="",$S173&lt;&gt;"Jeune en dérogation (R. 4153-40)"),"attestation médicale, ","")&amp;IF($H173="","contrôle des connaissances, ","")&amp;IF($K173="","échéance du contrôle, ","")&amp;IF($L173="","connaissance des lieux, ","")&amp;IF($M173="","date de délivrance, ","")&amp;IF(AND($S173="Intérimaire",$N173=""),"date limite (fin de mission), ",""))-2),IF(LEN(IF(AND($U173&lt;&gt;"",$M173&lt;&gt;"",$U173&gt;$M173),"attestation plus récente, ","")&amp;IF(AND($H173&lt;&gt;"",$M173&lt;&gt;"",$H173&gt;$M173),"contrôle plus récent, ","")&amp;IF(AND($L173&lt;&gt;"",$M173&lt;&gt;"",$L173&gt;$M173),"connaissance des lieux plus récente, ","")&amp;IF(AND($M173&lt;&gt;"",$M173&gt;TODAY()),"délivrance datée dans le futur, ",""))&gt;0,"À redélivrer : "&amp;LEFT(IF(AND($U173&lt;&gt;"",$M173&lt;&gt;"",$U173&gt;$M173),"attestation plus récente, ","")&amp;IF(AND($H173&lt;&gt;"",$M173&lt;&gt;"",$H173&gt;$M173),"contrôle plus récent, ","")&amp;IF(AND($L173&lt;&gt;"",$M173&lt;&gt;"",$L173&gt;$M173),"connaissance des lieux plus récente, ","")&amp;IF(AND($M173&lt;&gt;"",$M173&gt;TODAY()),"délivrance datée dans le futur, ",""),LEN(IF(AND($U173&lt;&gt;"",$M173&lt;&gt;"",$U173&gt;$M173),"attestation plus récente, ","")&amp;IF(AND($H173&lt;&gt;"",$M173&lt;&gt;"",$H173&gt;$M173),"contrôle plus récent, ","")&amp;IF(AND($L173&lt;&gt;"",$M173&lt;&gt;"",$L173&gt;$M173),"connaissance des lieux plus récente, ","")&amp;IF(AND($M173&lt;&gt;"",$M173&gt;TODAY()),"délivrance datée dans le futur, ",""))-2),IF($P173&lt;TODAY(),"Expirée",IF($P173-TODAY()&lt;=60,"À renouveler","Valide"))))))</f>
      </c>
      <c r="R173" s="8"/>
      <c r="S173" s="14">
        <f>IF($A173="","",IFERROR(INDEX(Salariés!$D$2:$D$151,MATCH($A173,Salariés!$H$2:$H$151,0))&amp;"",""))</f>
      </c>
      <c r="T173" s="14">
        <f>IF($B173="","",IFERROR(VLOOKUP($B173,'Référentiel'!$A$2:$B$10,2,FALSE),""))</f>
      </c>
      <c r="U173" s="14">
        <f>IF(OR($A173="",$T173&lt;&gt;"Obligatoire"),"",IFERROR(IF(INDEX(Salariés!$E$2:$E$151,MATCH($A173,Salariés!$H$2:$H$151,0))="","",INDEX(Salariés!$E$2:$E$151,MATCH($A173,Salariés!$H$2:$H$151,0))),""))</f>
      </c>
      <c r="V173" s="14">
        <f>IF(OR($Q173="Valide",$Q173="À renouveler"),$P173+ROW()/100000,"")</f>
      </c>
      <c r="W173" s="14">
        <f>IF(AND($A173&lt;&gt;"",$A173='Autorisation à imprimer'!$D$1,OR($Q173="Valide",$Q173="À renouveler")),ROW(),"")</f>
      </c>
    </row>
    <row r="174" spans="1:23" x14ac:dyDescent="0.25">
      <c r="A174" s="8"/>
      <c r="B174" s="8"/>
      <c r="C174" s="8"/>
      <c r="D174" s="8"/>
      <c r="E174" s="8"/>
      <c r="F174" s="8"/>
      <c r="G174" s="8"/>
      <c r="H174" s="12"/>
      <c r="I174" s="8"/>
      <c r="J174" s="12"/>
      <c r="K174" s="13">
        <f>IF(AND($H174&lt;&gt;"",AND($E174="CACES®",$F174&lt;&gt;"",$F174&lt;&gt;"Sans objet")),EDATE($H174,12*IFERROR(VLOOKUP($F174,'Référentiel'!$D$2:$G$9,4,FALSE),5))-1,IF($J174="","",$J174))</f>
      </c>
      <c r="L174" s="12"/>
      <c r="M174" s="12"/>
      <c r="N174" s="12"/>
      <c r="O174" s="13">
        <f>IF(OR($A174="",$T174&lt;&gt;"Obligatoire"),"",IFERROR(IF(INDEX(Salariés!$F$2:$F$151,MATCH($A174,Salariés!$H$2:$H$151,0))="","",INDEX(Salariés!$F$2:$F$151,MATCH($A174,Salariés!$H$2:$H$151,0))),""))</f>
      </c>
      <c r="P174" s="13">
        <f>IF(NOT(OR($A174&lt;&gt;"",$B174&lt;&gt;"")),"",IF(COUNT($O174,$K174,$N174)=0,"",MIN($O174,$K174,$N174)))</f>
      </c>
      <c r="Q174" s="14">
        <f>IF(NOT(OR($A174&lt;&gt;"",$B174&lt;&gt;"")),"",IF($S174="Jeune en dérogation (R. 4153-40)","À vérifier : régime des jeunes (R. 4153-40)",IF(LEN(IF($A174="","salarié, ",IF(COUNTIF(Salariés!$H$2:$H$151,$A174)&gt;1,"salarié en double, ",""))&amp;IF($B174="","famille, ","")&amp;IF($E174="","type de contrôle, ","")&amp;IF(AND($T174="Obligatoire",$O174="",$S174&lt;&gt;"Jeune en dérogation (R. 4153-40)"),"attestation médicale, ","")&amp;IF($H174="","contrôle des connaissances, ","")&amp;IF($K174="","échéance du contrôle, ","")&amp;IF($L174="","connaissance des lieux, ","")&amp;IF($M174="","date de délivrance, ","")&amp;IF(AND($S174="Intérimaire",$N174=""),"date limite (fin de mission), ",""))&gt;0,"Incomplète : "&amp;LEFT(IF($A174="","salarié, ",IF(COUNTIF(Salariés!$H$2:$H$151,$A174)&gt;1,"salarié en double, ",""))&amp;IF($B174="","famille, ","")&amp;IF($E174="","type de contrôle, ","")&amp;IF(AND($T174="Obligatoire",$O174="",$S174&lt;&gt;"Jeune en dérogation (R. 4153-40)"),"attestation médicale, ","")&amp;IF($H174="","contrôle des connaissances, ","")&amp;IF($K174="","échéance du contrôle, ","")&amp;IF($L174="","connaissance des lieux, ","")&amp;IF($M174="","date de délivrance, ","")&amp;IF(AND($S174="Intérimaire",$N174=""),"date limite (fin de mission), ",""),LEN(IF($A174="","salarié, ",IF(COUNTIF(Salariés!$H$2:$H$151,$A174)&gt;1,"salarié en double, ",""))&amp;IF($B174="","famille, ","")&amp;IF($E174="","type de contrôle, ","")&amp;IF(AND($T174="Obligatoire",$O174="",$S174&lt;&gt;"Jeune en dérogation (R. 4153-40)"),"attestation médicale, ","")&amp;IF($H174="","contrôle des connaissances, ","")&amp;IF($K174="","échéance du contrôle, ","")&amp;IF($L174="","connaissance des lieux, ","")&amp;IF($M174="","date de délivrance, ","")&amp;IF(AND($S174="Intérimaire",$N174=""),"date limite (fin de mission), ",""))-2),IF(LEN(IF(AND($U174&lt;&gt;"",$M174&lt;&gt;"",$U174&gt;$M174),"attestation plus récente, ","")&amp;IF(AND($H174&lt;&gt;"",$M174&lt;&gt;"",$H174&gt;$M174),"contrôle plus récent, ","")&amp;IF(AND($L174&lt;&gt;"",$M174&lt;&gt;"",$L174&gt;$M174),"connaissance des lieux plus récente, ","")&amp;IF(AND($M174&lt;&gt;"",$M174&gt;TODAY()),"délivrance datée dans le futur, ",""))&gt;0,"À redélivrer : "&amp;LEFT(IF(AND($U174&lt;&gt;"",$M174&lt;&gt;"",$U174&gt;$M174),"attestation plus récente, ","")&amp;IF(AND($H174&lt;&gt;"",$M174&lt;&gt;"",$H174&gt;$M174),"contrôle plus récent, ","")&amp;IF(AND($L174&lt;&gt;"",$M174&lt;&gt;"",$L174&gt;$M174),"connaissance des lieux plus récente, ","")&amp;IF(AND($M174&lt;&gt;"",$M174&gt;TODAY()),"délivrance datée dans le futur, ",""),LEN(IF(AND($U174&lt;&gt;"",$M174&lt;&gt;"",$U174&gt;$M174),"attestation plus récente, ","")&amp;IF(AND($H174&lt;&gt;"",$M174&lt;&gt;"",$H174&gt;$M174),"contrôle plus récent, ","")&amp;IF(AND($L174&lt;&gt;"",$M174&lt;&gt;"",$L174&gt;$M174),"connaissance des lieux plus récente, ","")&amp;IF(AND($M174&lt;&gt;"",$M174&gt;TODAY()),"délivrance datée dans le futur, ",""))-2),IF($P174&lt;TODAY(),"Expirée",IF($P174-TODAY()&lt;=60,"À renouveler","Valide"))))))</f>
      </c>
      <c r="R174" s="8"/>
      <c r="S174" s="14">
        <f>IF($A174="","",IFERROR(INDEX(Salariés!$D$2:$D$151,MATCH($A174,Salariés!$H$2:$H$151,0))&amp;"",""))</f>
      </c>
      <c r="T174" s="14">
        <f>IF($B174="","",IFERROR(VLOOKUP($B174,'Référentiel'!$A$2:$B$10,2,FALSE),""))</f>
      </c>
      <c r="U174" s="14">
        <f>IF(OR($A174="",$T174&lt;&gt;"Obligatoire"),"",IFERROR(IF(INDEX(Salariés!$E$2:$E$151,MATCH($A174,Salariés!$H$2:$H$151,0))="","",INDEX(Salariés!$E$2:$E$151,MATCH($A174,Salariés!$H$2:$H$151,0))),""))</f>
      </c>
      <c r="V174" s="14">
        <f>IF(OR($Q174="Valide",$Q174="À renouveler"),$P174+ROW()/100000,"")</f>
      </c>
      <c r="W174" s="14">
        <f>IF(AND($A174&lt;&gt;"",$A174='Autorisation à imprimer'!$D$1,OR($Q174="Valide",$Q174="À renouveler")),ROW(),"")</f>
      </c>
    </row>
    <row r="175" spans="1:23" x14ac:dyDescent="0.25">
      <c r="A175" s="8"/>
      <c r="B175" s="8"/>
      <c r="C175" s="8"/>
      <c r="D175" s="8"/>
      <c r="E175" s="8"/>
      <c r="F175" s="8"/>
      <c r="G175" s="8"/>
      <c r="H175" s="12"/>
      <c r="I175" s="8"/>
      <c r="J175" s="12"/>
      <c r="K175" s="13">
        <f>IF(AND($H175&lt;&gt;"",AND($E175="CACES®",$F175&lt;&gt;"",$F175&lt;&gt;"Sans objet")),EDATE($H175,12*IFERROR(VLOOKUP($F175,'Référentiel'!$D$2:$G$9,4,FALSE),5))-1,IF($J175="","",$J175))</f>
      </c>
      <c r="L175" s="12"/>
      <c r="M175" s="12"/>
      <c r="N175" s="12"/>
      <c r="O175" s="13">
        <f>IF(OR($A175="",$T175&lt;&gt;"Obligatoire"),"",IFERROR(IF(INDEX(Salariés!$F$2:$F$151,MATCH($A175,Salariés!$H$2:$H$151,0))="","",INDEX(Salariés!$F$2:$F$151,MATCH($A175,Salariés!$H$2:$H$151,0))),""))</f>
      </c>
      <c r="P175" s="13">
        <f>IF(NOT(OR($A175&lt;&gt;"",$B175&lt;&gt;"")),"",IF(COUNT($O175,$K175,$N175)=0,"",MIN($O175,$K175,$N175)))</f>
      </c>
      <c r="Q175" s="14">
        <f>IF(NOT(OR($A175&lt;&gt;"",$B175&lt;&gt;"")),"",IF($S175="Jeune en dérogation (R. 4153-40)","À vérifier : régime des jeunes (R. 4153-40)",IF(LEN(IF($A175="","salarié, ",IF(COUNTIF(Salariés!$H$2:$H$151,$A175)&gt;1,"salarié en double, ",""))&amp;IF($B175="","famille, ","")&amp;IF($E175="","type de contrôle, ","")&amp;IF(AND($T175="Obligatoire",$O175="",$S175&lt;&gt;"Jeune en dérogation (R. 4153-40)"),"attestation médicale, ","")&amp;IF($H175="","contrôle des connaissances, ","")&amp;IF($K175="","échéance du contrôle, ","")&amp;IF($L175="","connaissance des lieux, ","")&amp;IF($M175="","date de délivrance, ","")&amp;IF(AND($S175="Intérimaire",$N175=""),"date limite (fin de mission), ",""))&gt;0,"Incomplète : "&amp;LEFT(IF($A175="","salarié, ",IF(COUNTIF(Salariés!$H$2:$H$151,$A175)&gt;1,"salarié en double, ",""))&amp;IF($B175="","famille, ","")&amp;IF($E175="","type de contrôle, ","")&amp;IF(AND($T175="Obligatoire",$O175="",$S175&lt;&gt;"Jeune en dérogation (R. 4153-40)"),"attestation médicale, ","")&amp;IF($H175="","contrôle des connaissances, ","")&amp;IF($K175="","échéance du contrôle, ","")&amp;IF($L175="","connaissance des lieux, ","")&amp;IF($M175="","date de délivrance, ","")&amp;IF(AND($S175="Intérimaire",$N175=""),"date limite (fin de mission), ",""),LEN(IF($A175="","salarié, ",IF(COUNTIF(Salariés!$H$2:$H$151,$A175)&gt;1,"salarié en double, ",""))&amp;IF($B175="","famille, ","")&amp;IF($E175="","type de contrôle, ","")&amp;IF(AND($T175="Obligatoire",$O175="",$S175&lt;&gt;"Jeune en dérogation (R. 4153-40)"),"attestation médicale, ","")&amp;IF($H175="","contrôle des connaissances, ","")&amp;IF($K175="","échéance du contrôle, ","")&amp;IF($L175="","connaissance des lieux, ","")&amp;IF($M175="","date de délivrance, ","")&amp;IF(AND($S175="Intérimaire",$N175=""),"date limite (fin de mission), ",""))-2),IF(LEN(IF(AND($U175&lt;&gt;"",$M175&lt;&gt;"",$U175&gt;$M175),"attestation plus récente, ","")&amp;IF(AND($H175&lt;&gt;"",$M175&lt;&gt;"",$H175&gt;$M175),"contrôle plus récent, ","")&amp;IF(AND($L175&lt;&gt;"",$M175&lt;&gt;"",$L175&gt;$M175),"connaissance des lieux plus récente, ","")&amp;IF(AND($M175&lt;&gt;"",$M175&gt;TODAY()),"délivrance datée dans le futur, ",""))&gt;0,"À redélivrer : "&amp;LEFT(IF(AND($U175&lt;&gt;"",$M175&lt;&gt;"",$U175&gt;$M175),"attestation plus récente, ","")&amp;IF(AND($H175&lt;&gt;"",$M175&lt;&gt;"",$H175&gt;$M175),"contrôle plus récent, ","")&amp;IF(AND($L175&lt;&gt;"",$M175&lt;&gt;"",$L175&gt;$M175),"connaissance des lieux plus récente, ","")&amp;IF(AND($M175&lt;&gt;"",$M175&gt;TODAY()),"délivrance datée dans le futur, ",""),LEN(IF(AND($U175&lt;&gt;"",$M175&lt;&gt;"",$U175&gt;$M175),"attestation plus récente, ","")&amp;IF(AND($H175&lt;&gt;"",$M175&lt;&gt;"",$H175&gt;$M175),"contrôle plus récent, ","")&amp;IF(AND($L175&lt;&gt;"",$M175&lt;&gt;"",$L175&gt;$M175),"connaissance des lieux plus récente, ","")&amp;IF(AND($M175&lt;&gt;"",$M175&gt;TODAY()),"délivrance datée dans le futur, ",""))-2),IF($P175&lt;TODAY(),"Expirée",IF($P175-TODAY()&lt;=60,"À renouveler","Valide"))))))</f>
      </c>
      <c r="R175" s="8"/>
      <c r="S175" s="14">
        <f>IF($A175="","",IFERROR(INDEX(Salariés!$D$2:$D$151,MATCH($A175,Salariés!$H$2:$H$151,0))&amp;"",""))</f>
      </c>
      <c r="T175" s="14">
        <f>IF($B175="","",IFERROR(VLOOKUP($B175,'Référentiel'!$A$2:$B$10,2,FALSE),""))</f>
      </c>
      <c r="U175" s="14">
        <f>IF(OR($A175="",$T175&lt;&gt;"Obligatoire"),"",IFERROR(IF(INDEX(Salariés!$E$2:$E$151,MATCH($A175,Salariés!$H$2:$H$151,0))="","",INDEX(Salariés!$E$2:$E$151,MATCH($A175,Salariés!$H$2:$H$151,0))),""))</f>
      </c>
      <c r="V175" s="14">
        <f>IF(OR($Q175="Valide",$Q175="À renouveler"),$P175+ROW()/100000,"")</f>
      </c>
      <c r="W175" s="14">
        <f>IF(AND($A175&lt;&gt;"",$A175='Autorisation à imprimer'!$D$1,OR($Q175="Valide",$Q175="À renouveler")),ROW(),"")</f>
      </c>
    </row>
    <row r="176" spans="1:23" x14ac:dyDescent="0.25">
      <c r="A176" s="8"/>
      <c r="B176" s="8"/>
      <c r="C176" s="8"/>
      <c r="D176" s="8"/>
      <c r="E176" s="8"/>
      <c r="F176" s="8"/>
      <c r="G176" s="8"/>
      <c r="H176" s="12"/>
      <c r="I176" s="8"/>
      <c r="J176" s="12"/>
      <c r="K176" s="13">
        <f>IF(AND($H176&lt;&gt;"",AND($E176="CACES®",$F176&lt;&gt;"",$F176&lt;&gt;"Sans objet")),EDATE($H176,12*IFERROR(VLOOKUP($F176,'Référentiel'!$D$2:$G$9,4,FALSE),5))-1,IF($J176="","",$J176))</f>
      </c>
      <c r="L176" s="12"/>
      <c r="M176" s="12"/>
      <c r="N176" s="12"/>
      <c r="O176" s="13">
        <f>IF(OR($A176="",$T176&lt;&gt;"Obligatoire"),"",IFERROR(IF(INDEX(Salariés!$F$2:$F$151,MATCH($A176,Salariés!$H$2:$H$151,0))="","",INDEX(Salariés!$F$2:$F$151,MATCH($A176,Salariés!$H$2:$H$151,0))),""))</f>
      </c>
      <c r="P176" s="13">
        <f>IF(NOT(OR($A176&lt;&gt;"",$B176&lt;&gt;"")),"",IF(COUNT($O176,$K176,$N176)=0,"",MIN($O176,$K176,$N176)))</f>
      </c>
      <c r="Q176" s="14">
        <f>IF(NOT(OR($A176&lt;&gt;"",$B176&lt;&gt;"")),"",IF($S176="Jeune en dérogation (R. 4153-40)","À vérifier : régime des jeunes (R. 4153-40)",IF(LEN(IF($A176="","salarié, ",IF(COUNTIF(Salariés!$H$2:$H$151,$A176)&gt;1,"salarié en double, ",""))&amp;IF($B176="","famille, ","")&amp;IF($E176="","type de contrôle, ","")&amp;IF(AND($T176="Obligatoire",$O176="",$S176&lt;&gt;"Jeune en dérogation (R. 4153-40)"),"attestation médicale, ","")&amp;IF($H176="","contrôle des connaissances, ","")&amp;IF($K176="","échéance du contrôle, ","")&amp;IF($L176="","connaissance des lieux, ","")&amp;IF($M176="","date de délivrance, ","")&amp;IF(AND($S176="Intérimaire",$N176=""),"date limite (fin de mission), ",""))&gt;0,"Incomplète : "&amp;LEFT(IF($A176="","salarié, ",IF(COUNTIF(Salariés!$H$2:$H$151,$A176)&gt;1,"salarié en double, ",""))&amp;IF($B176="","famille, ","")&amp;IF($E176="","type de contrôle, ","")&amp;IF(AND($T176="Obligatoire",$O176="",$S176&lt;&gt;"Jeune en dérogation (R. 4153-40)"),"attestation médicale, ","")&amp;IF($H176="","contrôle des connaissances, ","")&amp;IF($K176="","échéance du contrôle, ","")&amp;IF($L176="","connaissance des lieux, ","")&amp;IF($M176="","date de délivrance, ","")&amp;IF(AND($S176="Intérimaire",$N176=""),"date limite (fin de mission), ",""),LEN(IF($A176="","salarié, ",IF(COUNTIF(Salariés!$H$2:$H$151,$A176)&gt;1,"salarié en double, ",""))&amp;IF($B176="","famille, ","")&amp;IF($E176="","type de contrôle, ","")&amp;IF(AND($T176="Obligatoire",$O176="",$S176&lt;&gt;"Jeune en dérogation (R. 4153-40)"),"attestation médicale, ","")&amp;IF($H176="","contrôle des connaissances, ","")&amp;IF($K176="","échéance du contrôle, ","")&amp;IF($L176="","connaissance des lieux, ","")&amp;IF($M176="","date de délivrance, ","")&amp;IF(AND($S176="Intérimaire",$N176=""),"date limite (fin de mission), ",""))-2),IF(LEN(IF(AND($U176&lt;&gt;"",$M176&lt;&gt;"",$U176&gt;$M176),"attestation plus récente, ","")&amp;IF(AND($H176&lt;&gt;"",$M176&lt;&gt;"",$H176&gt;$M176),"contrôle plus récent, ","")&amp;IF(AND($L176&lt;&gt;"",$M176&lt;&gt;"",$L176&gt;$M176),"connaissance des lieux plus récente, ","")&amp;IF(AND($M176&lt;&gt;"",$M176&gt;TODAY()),"délivrance datée dans le futur, ",""))&gt;0,"À redélivrer : "&amp;LEFT(IF(AND($U176&lt;&gt;"",$M176&lt;&gt;"",$U176&gt;$M176),"attestation plus récente, ","")&amp;IF(AND($H176&lt;&gt;"",$M176&lt;&gt;"",$H176&gt;$M176),"contrôle plus récent, ","")&amp;IF(AND($L176&lt;&gt;"",$M176&lt;&gt;"",$L176&gt;$M176),"connaissance des lieux plus récente, ","")&amp;IF(AND($M176&lt;&gt;"",$M176&gt;TODAY()),"délivrance datée dans le futur, ",""),LEN(IF(AND($U176&lt;&gt;"",$M176&lt;&gt;"",$U176&gt;$M176),"attestation plus récente, ","")&amp;IF(AND($H176&lt;&gt;"",$M176&lt;&gt;"",$H176&gt;$M176),"contrôle plus récent, ","")&amp;IF(AND($L176&lt;&gt;"",$M176&lt;&gt;"",$L176&gt;$M176),"connaissance des lieux plus récente, ","")&amp;IF(AND($M176&lt;&gt;"",$M176&gt;TODAY()),"délivrance datée dans le futur, ",""))-2),IF($P176&lt;TODAY(),"Expirée",IF($P176-TODAY()&lt;=60,"À renouveler","Valide"))))))</f>
      </c>
      <c r="R176" s="8"/>
      <c r="S176" s="14">
        <f>IF($A176="","",IFERROR(INDEX(Salariés!$D$2:$D$151,MATCH($A176,Salariés!$H$2:$H$151,0))&amp;"",""))</f>
      </c>
      <c r="T176" s="14">
        <f>IF($B176="","",IFERROR(VLOOKUP($B176,'Référentiel'!$A$2:$B$10,2,FALSE),""))</f>
      </c>
      <c r="U176" s="14">
        <f>IF(OR($A176="",$T176&lt;&gt;"Obligatoire"),"",IFERROR(IF(INDEX(Salariés!$E$2:$E$151,MATCH($A176,Salariés!$H$2:$H$151,0))="","",INDEX(Salariés!$E$2:$E$151,MATCH($A176,Salariés!$H$2:$H$151,0))),""))</f>
      </c>
      <c r="V176" s="14">
        <f>IF(OR($Q176="Valide",$Q176="À renouveler"),$P176+ROW()/100000,"")</f>
      </c>
      <c r="W176" s="14">
        <f>IF(AND($A176&lt;&gt;"",$A176='Autorisation à imprimer'!$D$1,OR($Q176="Valide",$Q176="À renouveler")),ROW(),"")</f>
      </c>
    </row>
    <row r="177" spans="1:23" x14ac:dyDescent="0.25">
      <c r="A177" s="8"/>
      <c r="B177" s="8"/>
      <c r="C177" s="8"/>
      <c r="D177" s="8"/>
      <c r="E177" s="8"/>
      <c r="F177" s="8"/>
      <c r="G177" s="8"/>
      <c r="H177" s="12"/>
      <c r="I177" s="8"/>
      <c r="J177" s="12"/>
      <c r="K177" s="13">
        <f>IF(AND($H177&lt;&gt;"",AND($E177="CACES®",$F177&lt;&gt;"",$F177&lt;&gt;"Sans objet")),EDATE($H177,12*IFERROR(VLOOKUP($F177,'Référentiel'!$D$2:$G$9,4,FALSE),5))-1,IF($J177="","",$J177))</f>
      </c>
      <c r="L177" s="12"/>
      <c r="M177" s="12"/>
      <c r="N177" s="12"/>
      <c r="O177" s="13">
        <f>IF(OR($A177="",$T177&lt;&gt;"Obligatoire"),"",IFERROR(IF(INDEX(Salariés!$F$2:$F$151,MATCH($A177,Salariés!$H$2:$H$151,0))="","",INDEX(Salariés!$F$2:$F$151,MATCH($A177,Salariés!$H$2:$H$151,0))),""))</f>
      </c>
      <c r="P177" s="13">
        <f>IF(NOT(OR($A177&lt;&gt;"",$B177&lt;&gt;"")),"",IF(COUNT($O177,$K177,$N177)=0,"",MIN($O177,$K177,$N177)))</f>
      </c>
      <c r="Q177" s="14">
        <f>IF(NOT(OR($A177&lt;&gt;"",$B177&lt;&gt;"")),"",IF($S177="Jeune en dérogation (R. 4153-40)","À vérifier : régime des jeunes (R. 4153-40)",IF(LEN(IF($A177="","salarié, ",IF(COUNTIF(Salariés!$H$2:$H$151,$A177)&gt;1,"salarié en double, ",""))&amp;IF($B177="","famille, ","")&amp;IF($E177="","type de contrôle, ","")&amp;IF(AND($T177="Obligatoire",$O177="",$S177&lt;&gt;"Jeune en dérogation (R. 4153-40)"),"attestation médicale, ","")&amp;IF($H177="","contrôle des connaissances, ","")&amp;IF($K177="","échéance du contrôle, ","")&amp;IF($L177="","connaissance des lieux, ","")&amp;IF($M177="","date de délivrance, ","")&amp;IF(AND($S177="Intérimaire",$N177=""),"date limite (fin de mission), ",""))&gt;0,"Incomplète : "&amp;LEFT(IF($A177="","salarié, ",IF(COUNTIF(Salariés!$H$2:$H$151,$A177)&gt;1,"salarié en double, ",""))&amp;IF($B177="","famille, ","")&amp;IF($E177="","type de contrôle, ","")&amp;IF(AND($T177="Obligatoire",$O177="",$S177&lt;&gt;"Jeune en dérogation (R. 4153-40)"),"attestation médicale, ","")&amp;IF($H177="","contrôle des connaissances, ","")&amp;IF($K177="","échéance du contrôle, ","")&amp;IF($L177="","connaissance des lieux, ","")&amp;IF($M177="","date de délivrance, ","")&amp;IF(AND($S177="Intérimaire",$N177=""),"date limite (fin de mission), ",""),LEN(IF($A177="","salarié, ",IF(COUNTIF(Salariés!$H$2:$H$151,$A177)&gt;1,"salarié en double, ",""))&amp;IF($B177="","famille, ","")&amp;IF($E177="","type de contrôle, ","")&amp;IF(AND($T177="Obligatoire",$O177="",$S177&lt;&gt;"Jeune en dérogation (R. 4153-40)"),"attestation médicale, ","")&amp;IF($H177="","contrôle des connaissances, ","")&amp;IF($K177="","échéance du contrôle, ","")&amp;IF($L177="","connaissance des lieux, ","")&amp;IF($M177="","date de délivrance, ","")&amp;IF(AND($S177="Intérimaire",$N177=""),"date limite (fin de mission), ",""))-2),IF(LEN(IF(AND($U177&lt;&gt;"",$M177&lt;&gt;"",$U177&gt;$M177),"attestation plus récente, ","")&amp;IF(AND($H177&lt;&gt;"",$M177&lt;&gt;"",$H177&gt;$M177),"contrôle plus récent, ","")&amp;IF(AND($L177&lt;&gt;"",$M177&lt;&gt;"",$L177&gt;$M177),"connaissance des lieux plus récente, ","")&amp;IF(AND($M177&lt;&gt;"",$M177&gt;TODAY()),"délivrance datée dans le futur, ",""))&gt;0,"À redélivrer : "&amp;LEFT(IF(AND($U177&lt;&gt;"",$M177&lt;&gt;"",$U177&gt;$M177),"attestation plus récente, ","")&amp;IF(AND($H177&lt;&gt;"",$M177&lt;&gt;"",$H177&gt;$M177),"contrôle plus récent, ","")&amp;IF(AND($L177&lt;&gt;"",$M177&lt;&gt;"",$L177&gt;$M177),"connaissance des lieux plus récente, ","")&amp;IF(AND($M177&lt;&gt;"",$M177&gt;TODAY()),"délivrance datée dans le futur, ",""),LEN(IF(AND($U177&lt;&gt;"",$M177&lt;&gt;"",$U177&gt;$M177),"attestation plus récente, ","")&amp;IF(AND($H177&lt;&gt;"",$M177&lt;&gt;"",$H177&gt;$M177),"contrôle plus récent, ","")&amp;IF(AND($L177&lt;&gt;"",$M177&lt;&gt;"",$L177&gt;$M177),"connaissance des lieux plus récente, ","")&amp;IF(AND($M177&lt;&gt;"",$M177&gt;TODAY()),"délivrance datée dans le futur, ",""))-2),IF($P177&lt;TODAY(),"Expirée",IF($P177-TODAY()&lt;=60,"À renouveler","Valide"))))))</f>
      </c>
      <c r="R177" s="8"/>
      <c r="S177" s="14">
        <f>IF($A177="","",IFERROR(INDEX(Salariés!$D$2:$D$151,MATCH($A177,Salariés!$H$2:$H$151,0))&amp;"",""))</f>
      </c>
      <c r="T177" s="14">
        <f>IF($B177="","",IFERROR(VLOOKUP($B177,'Référentiel'!$A$2:$B$10,2,FALSE),""))</f>
      </c>
      <c r="U177" s="14">
        <f>IF(OR($A177="",$T177&lt;&gt;"Obligatoire"),"",IFERROR(IF(INDEX(Salariés!$E$2:$E$151,MATCH($A177,Salariés!$H$2:$H$151,0))="","",INDEX(Salariés!$E$2:$E$151,MATCH($A177,Salariés!$H$2:$H$151,0))),""))</f>
      </c>
      <c r="V177" s="14">
        <f>IF(OR($Q177="Valide",$Q177="À renouveler"),$P177+ROW()/100000,"")</f>
      </c>
      <c r="W177" s="14">
        <f>IF(AND($A177&lt;&gt;"",$A177='Autorisation à imprimer'!$D$1,OR($Q177="Valide",$Q177="À renouveler")),ROW(),"")</f>
      </c>
    </row>
    <row r="178" spans="1:23" x14ac:dyDescent="0.25">
      <c r="A178" s="8"/>
      <c r="B178" s="8"/>
      <c r="C178" s="8"/>
      <c r="D178" s="8"/>
      <c r="E178" s="8"/>
      <c r="F178" s="8"/>
      <c r="G178" s="8"/>
      <c r="H178" s="12"/>
      <c r="I178" s="8"/>
      <c r="J178" s="12"/>
      <c r="K178" s="13">
        <f>IF(AND($H178&lt;&gt;"",AND($E178="CACES®",$F178&lt;&gt;"",$F178&lt;&gt;"Sans objet")),EDATE($H178,12*IFERROR(VLOOKUP($F178,'Référentiel'!$D$2:$G$9,4,FALSE),5))-1,IF($J178="","",$J178))</f>
      </c>
      <c r="L178" s="12"/>
      <c r="M178" s="12"/>
      <c r="N178" s="12"/>
      <c r="O178" s="13">
        <f>IF(OR($A178="",$T178&lt;&gt;"Obligatoire"),"",IFERROR(IF(INDEX(Salariés!$F$2:$F$151,MATCH($A178,Salariés!$H$2:$H$151,0))="","",INDEX(Salariés!$F$2:$F$151,MATCH($A178,Salariés!$H$2:$H$151,0))),""))</f>
      </c>
      <c r="P178" s="13">
        <f>IF(NOT(OR($A178&lt;&gt;"",$B178&lt;&gt;"")),"",IF(COUNT($O178,$K178,$N178)=0,"",MIN($O178,$K178,$N178)))</f>
      </c>
      <c r="Q178" s="14">
        <f>IF(NOT(OR($A178&lt;&gt;"",$B178&lt;&gt;"")),"",IF($S178="Jeune en dérogation (R. 4153-40)","À vérifier : régime des jeunes (R. 4153-40)",IF(LEN(IF($A178="","salarié, ",IF(COUNTIF(Salariés!$H$2:$H$151,$A178)&gt;1,"salarié en double, ",""))&amp;IF($B178="","famille, ","")&amp;IF($E178="","type de contrôle, ","")&amp;IF(AND($T178="Obligatoire",$O178="",$S178&lt;&gt;"Jeune en dérogation (R. 4153-40)"),"attestation médicale, ","")&amp;IF($H178="","contrôle des connaissances, ","")&amp;IF($K178="","échéance du contrôle, ","")&amp;IF($L178="","connaissance des lieux, ","")&amp;IF($M178="","date de délivrance, ","")&amp;IF(AND($S178="Intérimaire",$N178=""),"date limite (fin de mission), ",""))&gt;0,"Incomplète : "&amp;LEFT(IF($A178="","salarié, ",IF(COUNTIF(Salariés!$H$2:$H$151,$A178)&gt;1,"salarié en double, ",""))&amp;IF($B178="","famille, ","")&amp;IF($E178="","type de contrôle, ","")&amp;IF(AND($T178="Obligatoire",$O178="",$S178&lt;&gt;"Jeune en dérogation (R. 4153-40)"),"attestation médicale, ","")&amp;IF($H178="","contrôle des connaissances, ","")&amp;IF($K178="","échéance du contrôle, ","")&amp;IF($L178="","connaissance des lieux, ","")&amp;IF($M178="","date de délivrance, ","")&amp;IF(AND($S178="Intérimaire",$N178=""),"date limite (fin de mission), ",""),LEN(IF($A178="","salarié, ",IF(COUNTIF(Salariés!$H$2:$H$151,$A178)&gt;1,"salarié en double, ",""))&amp;IF($B178="","famille, ","")&amp;IF($E178="","type de contrôle, ","")&amp;IF(AND($T178="Obligatoire",$O178="",$S178&lt;&gt;"Jeune en dérogation (R. 4153-40)"),"attestation médicale, ","")&amp;IF($H178="","contrôle des connaissances, ","")&amp;IF($K178="","échéance du contrôle, ","")&amp;IF($L178="","connaissance des lieux, ","")&amp;IF($M178="","date de délivrance, ","")&amp;IF(AND($S178="Intérimaire",$N178=""),"date limite (fin de mission), ",""))-2),IF(LEN(IF(AND($U178&lt;&gt;"",$M178&lt;&gt;"",$U178&gt;$M178),"attestation plus récente, ","")&amp;IF(AND($H178&lt;&gt;"",$M178&lt;&gt;"",$H178&gt;$M178),"contrôle plus récent, ","")&amp;IF(AND($L178&lt;&gt;"",$M178&lt;&gt;"",$L178&gt;$M178),"connaissance des lieux plus récente, ","")&amp;IF(AND($M178&lt;&gt;"",$M178&gt;TODAY()),"délivrance datée dans le futur, ",""))&gt;0,"À redélivrer : "&amp;LEFT(IF(AND($U178&lt;&gt;"",$M178&lt;&gt;"",$U178&gt;$M178),"attestation plus récente, ","")&amp;IF(AND($H178&lt;&gt;"",$M178&lt;&gt;"",$H178&gt;$M178),"contrôle plus récent, ","")&amp;IF(AND($L178&lt;&gt;"",$M178&lt;&gt;"",$L178&gt;$M178),"connaissance des lieux plus récente, ","")&amp;IF(AND($M178&lt;&gt;"",$M178&gt;TODAY()),"délivrance datée dans le futur, ",""),LEN(IF(AND($U178&lt;&gt;"",$M178&lt;&gt;"",$U178&gt;$M178),"attestation plus récente, ","")&amp;IF(AND($H178&lt;&gt;"",$M178&lt;&gt;"",$H178&gt;$M178),"contrôle plus récent, ","")&amp;IF(AND($L178&lt;&gt;"",$M178&lt;&gt;"",$L178&gt;$M178),"connaissance des lieux plus récente, ","")&amp;IF(AND($M178&lt;&gt;"",$M178&gt;TODAY()),"délivrance datée dans le futur, ",""))-2),IF($P178&lt;TODAY(),"Expirée",IF($P178-TODAY()&lt;=60,"À renouveler","Valide"))))))</f>
      </c>
      <c r="R178" s="8"/>
      <c r="S178" s="14">
        <f>IF($A178="","",IFERROR(INDEX(Salariés!$D$2:$D$151,MATCH($A178,Salariés!$H$2:$H$151,0))&amp;"",""))</f>
      </c>
      <c r="T178" s="14">
        <f>IF($B178="","",IFERROR(VLOOKUP($B178,'Référentiel'!$A$2:$B$10,2,FALSE),""))</f>
      </c>
      <c r="U178" s="14">
        <f>IF(OR($A178="",$T178&lt;&gt;"Obligatoire"),"",IFERROR(IF(INDEX(Salariés!$E$2:$E$151,MATCH($A178,Salariés!$H$2:$H$151,0))="","",INDEX(Salariés!$E$2:$E$151,MATCH($A178,Salariés!$H$2:$H$151,0))),""))</f>
      </c>
      <c r="V178" s="14">
        <f>IF(OR($Q178="Valide",$Q178="À renouveler"),$P178+ROW()/100000,"")</f>
      </c>
      <c r="W178" s="14">
        <f>IF(AND($A178&lt;&gt;"",$A178='Autorisation à imprimer'!$D$1,OR($Q178="Valide",$Q178="À renouveler")),ROW(),"")</f>
      </c>
    </row>
    <row r="179" spans="1:23" x14ac:dyDescent="0.25">
      <c r="A179" s="8"/>
      <c r="B179" s="8"/>
      <c r="C179" s="8"/>
      <c r="D179" s="8"/>
      <c r="E179" s="8"/>
      <c r="F179" s="8"/>
      <c r="G179" s="8"/>
      <c r="H179" s="12"/>
      <c r="I179" s="8"/>
      <c r="J179" s="12"/>
      <c r="K179" s="13">
        <f>IF(AND($H179&lt;&gt;"",AND($E179="CACES®",$F179&lt;&gt;"",$F179&lt;&gt;"Sans objet")),EDATE($H179,12*IFERROR(VLOOKUP($F179,'Référentiel'!$D$2:$G$9,4,FALSE),5))-1,IF($J179="","",$J179))</f>
      </c>
      <c r="L179" s="12"/>
      <c r="M179" s="12"/>
      <c r="N179" s="12"/>
      <c r="O179" s="13">
        <f>IF(OR($A179="",$T179&lt;&gt;"Obligatoire"),"",IFERROR(IF(INDEX(Salariés!$F$2:$F$151,MATCH($A179,Salariés!$H$2:$H$151,0))="","",INDEX(Salariés!$F$2:$F$151,MATCH($A179,Salariés!$H$2:$H$151,0))),""))</f>
      </c>
      <c r="P179" s="13">
        <f>IF(NOT(OR($A179&lt;&gt;"",$B179&lt;&gt;"")),"",IF(COUNT($O179,$K179,$N179)=0,"",MIN($O179,$K179,$N179)))</f>
      </c>
      <c r="Q179" s="14">
        <f>IF(NOT(OR($A179&lt;&gt;"",$B179&lt;&gt;"")),"",IF($S179="Jeune en dérogation (R. 4153-40)","À vérifier : régime des jeunes (R. 4153-40)",IF(LEN(IF($A179="","salarié, ",IF(COUNTIF(Salariés!$H$2:$H$151,$A179)&gt;1,"salarié en double, ",""))&amp;IF($B179="","famille, ","")&amp;IF($E179="","type de contrôle, ","")&amp;IF(AND($T179="Obligatoire",$O179="",$S179&lt;&gt;"Jeune en dérogation (R. 4153-40)"),"attestation médicale, ","")&amp;IF($H179="","contrôle des connaissances, ","")&amp;IF($K179="","échéance du contrôle, ","")&amp;IF($L179="","connaissance des lieux, ","")&amp;IF($M179="","date de délivrance, ","")&amp;IF(AND($S179="Intérimaire",$N179=""),"date limite (fin de mission), ",""))&gt;0,"Incomplète : "&amp;LEFT(IF($A179="","salarié, ",IF(COUNTIF(Salariés!$H$2:$H$151,$A179)&gt;1,"salarié en double, ",""))&amp;IF($B179="","famille, ","")&amp;IF($E179="","type de contrôle, ","")&amp;IF(AND($T179="Obligatoire",$O179="",$S179&lt;&gt;"Jeune en dérogation (R. 4153-40)"),"attestation médicale, ","")&amp;IF($H179="","contrôle des connaissances, ","")&amp;IF($K179="","échéance du contrôle, ","")&amp;IF($L179="","connaissance des lieux, ","")&amp;IF($M179="","date de délivrance, ","")&amp;IF(AND($S179="Intérimaire",$N179=""),"date limite (fin de mission), ",""),LEN(IF($A179="","salarié, ",IF(COUNTIF(Salariés!$H$2:$H$151,$A179)&gt;1,"salarié en double, ",""))&amp;IF($B179="","famille, ","")&amp;IF($E179="","type de contrôle, ","")&amp;IF(AND($T179="Obligatoire",$O179="",$S179&lt;&gt;"Jeune en dérogation (R. 4153-40)"),"attestation médicale, ","")&amp;IF($H179="","contrôle des connaissances, ","")&amp;IF($K179="","échéance du contrôle, ","")&amp;IF($L179="","connaissance des lieux, ","")&amp;IF($M179="","date de délivrance, ","")&amp;IF(AND($S179="Intérimaire",$N179=""),"date limite (fin de mission), ",""))-2),IF(LEN(IF(AND($U179&lt;&gt;"",$M179&lt;&gt;"",$U179&gt;$M179),"attestation plus récente, ","")&amp;IF(AND($H179&lt;&gt;"",$M179&lt;&gt;"",$H179&gt;$M179),"contrôle plus récent, ","")&amp;IF(AND($L179&lt;&gt;"",$M179&lt;&gt;"",$L179&gt;$M179),"connaissance des lieux plus récente, ","")&amp;IF(AND($M179&lt;&gt;"",$M179&gt;TODAY()),"délivrance datée dans le futur, ",""))&gt;0,"À redélivrer : "&amp;LEFT(IF(AND($U179&lt;&gt;"",$M179&lt;&gt;"",$U179&gt;$M179),"attestation plus récente, ","")&amp;IF(AND($H179&lt;&gt;"",$M179&lt;&gt;"",$H179&gt;$M179),"contrôle plus récent, ","")&amp;IF(AND($L179&lt;&gt;"",$M179&lt;&gt;"",$L179&gt;$M179),"connaissance des lieux plus récente, ","")&amp;IF(AND($M179&lt;&gt;"",$M179&gt;TODAY()),"délivrance datée dans le futur, ",""),LEN(IF(AND($U179&lt;&gt;"",$M179&lt;&gt;"",$U179&gt;$M179),"attestation plus récente, ","")&amp;IF(AND($H179&lt;&gt;"",$M179&lt;&gt;"",$H179&gt;$M179),"contrôle plus récent, ","")&amp;IF(AND($L179&lt;&gt;"",$M179&lt;&gt;"",$L179&gt;$M179),"connaissance des lieux plus récente, ","")&amp;IF(AND($M179&lt;&gt;"",$M179&gt;TODAY()),"délivrance datée dans le futur, ",""))-2),IF($P179&lt;TODAY(),"Expirée",IF($P179-TODAY()&lt;=60,"À renouveler","Valide"))))))</f>
      </c>
      <c r="R179" s="8"/>
      <c r="S179" s="14">
        <f>IF($A179="","",IFERROR(INDEX(Salariés!$D$2:$D$151,MATCH($A179,Salariés!$H$2:$H$151,0))&amp;"",""))</f>
      </c>
      <c r="T179" s="14">
        <f>IF($B179="","",IFERROR(VLOOKUP($B179,'Référentiel'!$A$2:$B$10,2,FALSE),""))</f>
      </c>
      <c r="U179" s="14">
        <f>IF(OR($A179="",$T179&lt;&gt;"Obligatoire"),"",IFERROR(IF(INDEX(Salariés!$E$2:$E$151,MATCH($A179,Salariés!$H$2:$H$151,0))="","",INDEX(Salariés!$E$2:$E$151,MATCH($A179,Salariés!$H$2:$H$151,0))),""))</f>
      </c>
      <c r="V179" s="14">
        <f>IF(OR($Q179="Valide",$Q179="À renouveler"),$P179+ROW()/100000,"")</f>
      </c>
      <c r="W179" s="14">
        <f>IF(AND($A179&lt;&gt;"",$A179='Autorisation à imprimer'!$D$1,OR($Q179="Valide",$Q179="À renouveler")),ROW(),"")</f>
      </c>
    </row>
    <row r="180" spans="1:23" x14ac:dyDescent="0.25">
      <c r="A180" s="8"/>
      <c r="B180" s="8"/>
      <c r="C180" s="8"/>
      <c r="D180" s="8"/>
      <c r="E180" s="8"/>
      <c r="F180" s="8"/>
      <c r="G180" s="8"/>
      <c r="H180" s="12"/>
      <c r="I180" s="8"/>
      <c r="J180" s="12"/>
      <c r="K180" s="13">
        <f>IF(AND($H180&lt;&gt;"",AND($E180="CACES®",$F180&lt;&gt;"",$F180&lt;&gt;"Sans objet")),EDATE($H180,12*IFERROR(VLOOKUP($F180,'Référentiel'!$D$2:$G$9,4,FALSE),5))-1,IF($J180="","",$J180))</f>
      </c>
      <c r="L180" s="12"/>
      <c r="M180" s="12"/>
      <c r="N180" s="12"/>
      <c r="O180" s="13">
        <f>IF(OR($A180="",$T180&lt;&gt;"Obligatoire"),"",IFERROR(IF(INDEX(Salariés!$F$2:$F$151,MATCH($A180,Salariés!$H$2:$H$151,0))="","",INDEX(Salariés!$F$2:$F$151,MATCH($A180,Salariés!$H$2:$H$151,0))),""))</f>
      </c>
      <c r="P180" s="13">
        <f>IF(NOT(OR($A180&lt;&gt;"",$B180&lt;&gt;"")),"",IF(COUNT($O180,$K180,$N180)=0,"",MIN($O180,$K180,$N180)))</f>
      </c>
      <c r="Q180" s="14">
        <f>IF(NOT(OR($A180&lt;&gt;"",$B180&lt;&gt;"")),"",IF($S180="Jeune en dérogation (R. 4153-40)","À vérifier : régime des jeunes (R. 4153-40)",IF(LEN(IF($A180="","salarié, ",IF(COUNTIF(Salariés!$H$2:$H$151,$A180)&gt;1,"salarié en double, ",""))&amp;IF($B180="","famille, ","")&amp;IF($E180="","type de contrôle, ","")&amp;IF(AND($T180="Obligatoire",$O180="",$S180&lt;&gt;"Jeune en dérogation (R. 4153-40)"),"attestation médicale, ","")&amp;IF($H180="","contrôle des connaissances, ","")&amp;IF($K180="","échéance du contrôle, ","")&amp;IF($L180="","connaissance des lieux, ","")&amp;IF($M180="","date de délivrance, ","")&amp;IF(AND($S180="Intérimaire",$N180=""),"date limite (fin de mission), ",""))&gt;0,"Incomplète : "&amp;LEFT(IF($A180="","salarié, ",IF(COUNTIF(Salariés!$H$2:$H$151,$A180)&gt;1,"salarié en double, ",""))&amp;IF($B180="","famille, ","")&amp;IF($E180="","type de contrôle, ","")&amp;IF(AND($T180="Obligatoire",$O180="",$S180&lt;&gt;"Jeune en dérogation (R. 4153-40)"),"attestation médicale, ","")&amp;IF($H180="","contrôle des connaissances, ","")&amp;IF($K180="","échéance du contrôle, ","")&amp;IF($L180="","connaissance des lieux, ","")&amp;IF($M180="","date de délivrance, ","")&amp;IF(AND($S180="Intérimaire",$N180=""),"date limite (fin de mission), ",""),LEN(IF($A180="","salarié, ",IF(COUNTIF(Salariés!$H$2:$H$151,$A180)&gt;1,"salarié en double, ",""))&amp;IF($B180="","famille, ","")&amp;IF($E180="","type de contrôle, ","")&amp;IF(AND($T180="Obligatoire",$O180="",$S180&lt;&gt;"Jeune en dérogation (R. 4153-40)"),"attestation médicale, ","")&amp;IF($H180="","contrôle des connaissances, ","")&amp;IF($K180="","échéance du contrôle, ","")&amp;IF($L180="","connaissance des lieux, ","")&amp;IF($M180="","date de délivrance, ","")&amp;IF(AND($S180="Intérimaire",$N180=""),"date limite (fin de mission), ",""))-2),IF(LEN(IF(AND($U180&lt;&gt;"",$M180&lt;&gt;"",$U180&gt;$M180),"attestation plus récente, ","")&amp;IF(AND($H180&lt;&gt;"",$M180&lt;&gt;"",$H180&gt;$M180),"contrôle plus récent, ","")&amp;IF(AND($L180&lt;&gt;"",$M180&lt;&gt;"",$L180&gt;$M180),"connaissance des lieux plus récente, ","")&amp;IF(AND($M180&lt;&gt;"",$M180&gt;TODAY()),"délivrance datée dans le futur, ",""))&gt;0,"À redélivrer : "&amp;LEFT(IF(AND($U180&lt;&gt;"",$M180&lt;&gt;"",$U180&gt;$M180),"attestation plus récente, ","")&amp;IF(AND($H180&lt;&gt;"",$M180&lt;&gt;"",$H180&gt;$M180),"contrôle plus récent, ","")&amp;IF(AND($L180&lt;&gt;"",$M180&lt;&gt;"",$L180&gt;$M180),"connaissance des lieux plus récente, ","")&amp;IF(AND($M180&lt;&gt;"",$M180&gt;TODAY()),"délivrance datée dans le futur, ",""),LEN(IF(AND($U180&lt;&gt;"",$M180&lt;&gt;"",$U180&gt;$M180),"attestation plus récente, ","")&amp;IF(AND($H180&lt;&gt;"",$M180&lt;&gt;"",$H180&gt;$M180),"contrôle plus récent, ","")&amp;IF(AND($L180&lt;&gt;"",$M180&lt;&gt;"",$L180&gt;$M180),"connaissance des lieux plus récente, ","")&amp;IF(AND($M180&lt;&gt;"",$M180&gt;TODAY()),"délivrance datée dans le futur, ",""))-2),IF($P180&lt;TODAY(),"Expirée",IF($P180-TODAY()&lt;=60,"À renouveler","Valide"))))))</f>
      </c>
      <c r="R180" s="8"/>
      <c r="S180" s="14">
        <f>IF($A180="","",IFERROR(INDEX(Salariés!$D$2:$D$151,MATCH($A180,Salariés!$H$2:$H$151,0))&amp;"",""))</f>
      </c>
      <c r="T180" s="14">
        <f>IF($B180="","",IFERROR(VLOOKUP($B180,'Référentiel'!$A$2:$B$10,2,FALSE),""))</f>
      </c>
      <c r="U180" s="14">
        <f>IF(OR($A180="",$T180&lt;&gt;"Obligatoire"),"",IFERROR(IF(INDEX(Salariés!$E$2:$E$151,MATCH($A180,Salariés!$H$2:$H$151,0))="","",INDEX(Salariés!$E$2:$E$151,MATCH($A180,Salariés!$H$2:$H$151,0))),""))</f>
      </c>
      <c r="V180" s="14">
        <f>IF(OR($Q180="Valide",$Q180="À renouveler"),$P180+ROW()/100000,"")</f>
      </c>
      <c r="W180" s="14">
        <f>IF(AND($A180&lt;&gt;"",$A180='Autorisation à imprimer'!$D$1,OR($Q180="Valide",$Q180="À renouveler")),ROW(),"")</f>
      </c>
    </row>
    <row r="181" spans="1:23" x14ac:dyDescent="0.25">
      <c r="A181" s="8"/>
      <c r="B181" s="8"/>
      <c r="C181" s="8"/>
      <c r="D181" s="8"/>
      <c r="E181" s="8"/>
      <c r="F181" s="8"/>
      <c r="G181" s="8"/>
      <c r="H181" s="12"/>
      <c r="I181" s="8"/>
      <c r="J181" s="12"/>
      <c r="K181" s="13">
        <f>IF(AND($H181&lt;&gt;"",AND($E181="CACES®",$F181&lt;&gt;"",$F181&lt;&gt;"Sans objet")),EDATE($H181,12*IFERROR(VLOOKUP($F181,'Référentiel'!$D$2:$G$9,4,FALSE),5))-1,IF($J181="","",$J181))</f>
      </c>
      <c r="L181" s="12"/>
      <c r="M181" s="12"/>
      <c r="N181" s="12"/>
      <c r="O181" s="13">
        <f>IF(OR($A181="",$T181&lt;&gt;"Obligatoire"),"",IFERROR(IF(INDEX(Salariés!$F$2:$F$151,MATCH($A181,Salariés!$H$2:$H$151,0))="","",INDEX(Salariés!$F$2:$F$151,MATCH($A181,Salariés!$H$2:$H$151,0))),""))</f>
      </c>
      <c r="P181" s="13">
        <f>IF(NOT(OR($A181&lt;&gt;"",$B181&lt;&gt;"")),"",IF(COUNT($O181,$K181,$N181)=0,"",MIN($O181,$K181,$N181)))</f>
      </c>
      <c r="Q181" s="14">
        <f>IF(NOT(OR($A181&lt;&gt;"",$B181&lt;&gt;"")),"",IF($S181="Jeune en dérogation (R. 4153-40)","À vérifier : régime des jeunes (R. 4153-40)",IF(LEN(IF($A181="","salarié, ",IF(COUNTIF(Salariés!$H$2:$H$151,$A181)&gt;1,"salarié en double, ",""))&amp;IF($B181="","famille, ","")&amp;IF($E181="","type de contrôle, ","")&amp;IF(AND($T181="Obligatoire",$O181="",$S181&lt;&gt;"Jeune en dérogation (R. 4153-40)"),"attestation médicale, ","")&amp;IF($H181="","contrôle des connaissances, ","")&amp;IF($K181="","échéance du contrôle, ","")&amp;IF($L181="","connaissance des lieux, ","")&amp;IF($M181="","date de délivrance, ","")&amp;IF(AND($S181="Intérimaire",$N181=""),"date limite (fin de mission), ",""))&gt;0,"Incomplète : "&amp;LEFT(IF($A181="","salarié, ",IF(COUNTIF(Salariés!$H$2:$H$151,$A181)&gt;1,"salarié en double, ",""))&amp;IF($B181="","famille, ","")&amp;IF($E181="","type de contrôle, ","")&amp;IF(AND($T181="Obligatoire",$O181="",$S181&lt;&gt;"Jeune en dérogation (R. 4153-40)"),"attestation médicale, ","")&amp;IF($H181="","contrôle des connaissances, ","")&amp;IF($K181="","échéance du contrôle, ","")&amp;IF($L181="","connaissance des lieux, ","")&amp;IF($M181="","date de délivrance, ","")&amp;IF(AND($S181="Intérimaire",$N181=""),"date limite (fin de mission), ",""),LEN(IF($A181="","salarié, ",IF(COUNTIF(Salariés!$H$2:$H$151,$A181)&gt;1,"salarié en double, ",""))&amp;IF($B181="","famille, ","")&amp;IF($E181="","type de contrôle, ","")&amp;IF(AND($T181="Obligatoire",$O181="",$S181&lt;&gt;"Jeune en dérogation (R. 4153-40)"),"attestation médicale, ","")&amp;IF($H181="","contrôle des connaissances, ","")&amp;IF($K181="","échéance du contrôle, ","")&amp;IF($L181="","connaissance des lieux, ","")&amp;IF($M181="","date de délivrance, ","")&amp;IF(AND($S181="Intérimaire",$N181=""),"date limite (fin de mission), ",""))-2),IF(LEN(IF(AND($U181&lt;&gt;"",$M181&lt;&gt;"",$U181&gt;$M181),"attestation plus récente, ","")&amp;IF(AND($H181&lt;&gt;"",$M181&lt;&gt;"",$H181&gt;$M181),"contrôle plus récent, ","")&amp;IF(AND($L181&lt;&gt;"",$M181&lt;&gt;"",$L181&gt;$M181),"connaissance des lieux plus récente, ","")&amp;IF(AND($M181&lt;&gt;"",$M181&gt;TODAY()),"délivrance datée dans le futur, ",""))&gt;0,"À redélivrer : "&amp;LEFT(IF(AND($U181&lt;&gt;"",$M181&lt;&gt;"",$U181&gt;$M181),"attestation plus récente, ","")&amp;IF(AND($H181&lt;&gt;"",$M181&lt;&gt;"",$H181&gt;$M181),"contrôle plus récent, ","")&amp;IF(AND($L181&lt;&gt;"",$M181&lt;&gt;"",$L181&gt;$M181),"connaissance des lieux plus récente, ","")&amp;IF(AND($M181&lt;&gt;"",$M181&gt;TODAY()),"délivrance datée dans le futur, ",""),LEN(IF(AND($U181&lt;&gt;"",$M181&lt;&gt;"",$U181&gt;$M181),"attestation plus récente, ","")&amp;IF(AND($H181&lt;&gt;"",$M181&lt;&gt;"",$H181&gt;$M181),"contrôle plus récent, ","")&amp;IF(AND($L181&lt;&gt;"",$M181&lt;&gt;"",$L181&gt;$M181),"connaissance des lieux plus récente, ","")&amp;IF(AND($M181&lt;&gt;"",$M181&gt;TODAY()),"délivrance datée dans le futur, ",""))-2),IF($P181&lt;TODAY(),"Expirée",IF($P181-TODAY()&lt;=60,"À renouveler","Valide"))))))</f>
      </c>
      <c r="R181" s="8"/>
      <c r="S181" s="14">
        <f>IF($A181="","",IFERROR(INDEX(Salariés!$D$2:$D$151,MATCH($A181,Salariés!$H$2:$H$151,0))&amp;"",""))</f>
      </c>
      <c r="T181" s="14">
        <f>IF($B181="","",IFERROR(VLOOKUP($B181,'Référentiel'!$A$2:$B$10,2,FALSE),""))</f>
      </c>
      <c r="U181" s="14">
        <f>IF(OR($A181="",$T181&lt;&gt;"Obligatoire"),"",IFERROR(IF(INDEX(Salariés!$E$2:$E$151,MATCH($A181,Salariés!$H$2:$H$151,0))="","",INDEX(Salariés!$E$2:$E$151,MATCH($A181,Salariés!$H$2:$H$151,0))),""))</f>
      </c>
      <c r="V181" s="14">
        <f>IF(OR($Q181="Valide",$Q181="À renouveler"),$P181+ROW()/100000,"")</f>
      </c>
      <c r="W181" s="14">
        <f>IF(AND($A181&lt;&gt;"",$A181='Autorisation à imprimer'!$D$1,OR($Q181="Valide",$Q181="À renouveler")),ROW(),"")</f>
      </c>
    </row>
    <row r="182" spans="1:23" x14ac:dyDescent="0.25">
      <c r="A182" s="8"/>
      <c r="B182" s="8"/>
      <c r="C182" s="8"/>
      <c r="D182" s="8"/>
      <c r="E182" s="8"/>
      <c r="F182" s="8"/>
      <c r="G182" s="8"/>
      <c r="H182" s="12"/>
      <c r="I182" s="8"/>
      <c r="J182" s="12"/>
      <c r="K182" s="13">
        <f>IF(AND($H182&lt;&gt;"",AND($E182="CACES®",$F182&lt;&gt;"",$F182&lt;&gt;"Sans objet")),EDATE($H182,12*IFERROR(VLOOKUP($F182,'Référentiel'!$D$2:$G$9,4,FALSE),5))-1,IF($J182="","",$J182))</f>
      </c>
      <c r="L182" s="12"/>
      <c r="M182" s="12"/>
      <c r="N182" s="12"/>
      <c r="O182" s="13">
        <f>IF(OR($A182="",$T182&lt;&gt;"Obligatoire"),"",IFERROR(IF(INDEX(Salariés!$F$2:$F$151,MATCH($A182,Salariés!$H$2:$H$151,0))="","",INDEX(Salariés!$F$2:$F$151,MATCH($A182,Salariés!$H$2:$H$151,0))),""))</f>
      </c>
      <c r="P182" s="13">
        <f>IF(NOT(OR($A182&lt;&gt;"",$B182&lt;&gt;"")),"",IF(COUNT($O182,$K182,$N182)=0,"",MIN($O182,$K182,$N182)))</f>
      </c>
      <c r="Q182" s="14">
        <f>IF(NOT(OR($A182&lt;&gt;"",$B182&lt;&gt;"")),"",IF($S182="Jeune en dérogation (R. 4153-40)","À vérifier : régime des jeunes (R. 4153-40)",IF(LEN(IF($A182="","salarié, ",IF(COUNTIF(Salariés!$H$2:$H$151,$A182)&gt;1,"salarié en double, ",""))&amp;IF($B182="","famille, ","")&amp;IF($E182="","type de contrôle, ","")&amp;IF(AND($T182="Obligatoire",$O182="",$S182&lt;&gt;"Jeune en dérogation (R. 4153-40)"),"attestation médicale, ","")&amp;IF($H182="","contrôle des connaissances, ","")&amp;IF($K182="","échéance du contrôle, ","")&amp;IF($L182="","connaissance des lieux, ","")&amp;IF($M182="","date de délivrance, ","")&amp;IF(AND($S182="Intérimaire",$N182=""),"date limite (fin de mission), ",""))&gt;0,"Incomplète : "&amp;LEFT(IF($A182="","salarié, ",IF(COUNTIF(Salariés!$H$2:$H$151,$A182)&gt;1,"salarié en double, ",""))&amp;IF($B182="","famille, ","")&amp;IF($E182="","type de contrôle, ","")&amp;IF(AND($T182="Obligatoire",$O182="",$S182&lt;&gt;"Jeune en dérogation (R. 4153-40)"),"attestation médicale, ","")&amp;IF($H182="","contrôle des connaissances, ","")&amp;IF($K182="","échéance du contrôle, ","")&amp;IF($L182="","connaissance des lieux, ","")&amp;IF($M182="","date de délivrance, ","")&amp;IF(AND($S182="Intérimaire",$N182=""),"date limite (fin de mission), ",""),LEN(IF($A182="","salarié, ",IF(COUNTIF(Salariés!$H$2:$H$151,$A182)&gt;1,"salarié en double, ",""))&amp;IF($B182="","famille, ","")&amp;IF($E182="","type de contrôle, ","")&amp;IF(AND($T182="Obligatoire",$O182="",$S182&lt;&gt;"Jeune en dérogation (R. 4153-40)"),"attestation médicale, ","")&amp;IF($H182="","contrôle des connaissances, ","")&amp;IF($K182="","échéance du contrôle, ","")&amp;IF($L182="","connaissance des lieux, ","")&amp;IF($M182="","date de délivrance, ","")&amp;IF(AND($S182="Intérimaire",$N182=""),"date limite (fin de mission), ",""))-2),IF(LEN(IF(AND($U182&lt;&gt;"",$M182&lt;&gt;"",$U182&gt;$M182),"attestation plus récente, ","")&amp;IF(AND($H182&lt;&gt;"",$M182&lt;&gt;"",$H182&gt;$M182),"contrôle plus récent, ","")&amp;IF(AND($L182&lt;&gt;"",$M182&lt;&gt;"",$L182&gt;$M182),"connaissance des lieux plus récente, ","")&amp;IF(AND($M182&lt;&gt;"",$M182&gt;TODAY()),"délivrance datée dans le futur, ",""))&gt;0,"À redélivrer : "&amp;LEFT(IF(AND($U182&lt;&gt;"",$M182&lt;&gt;"",$U182&gt;$M182),"attestation plus récente, ","")&amp;IF(AND($H182&lt;&gt;"",$M182&lt;&gt;"",$H182&gt;$M182),"contrôle plus récent, ","")&amp;IF(AND($L182&lt;&gt;"",$M182&lt;&gt;"",$L182&gt;$M182),"connaissance des lieux plus récente, ","")&amp;IF(AND($M182&lt;&gt;"",$M182&gt;TODAY()),"délivrance datée dans le futur, ",""),LEN(IF(AND($U182&lt;&gt;"",$M182&lt;&gt;"",$U182&gt;$M182),"attestation plus récente, ","")&amp;IF(AND($H182&lt;&gt;"",$M182&lt;&gt;"",$H182&gt;$M182),"contrôle plus récent, ","")&amp;IF(AND($L182&lt;&gt;"",$M182&lt;&gt;"",$L182&gt;$M182),"connaissance des lieux plus récente, ","")&amp;IF(AND($M182&lt;&gt;"",$M182&gt;TODAY()),"délivrance datée dans le futur, ",""))-2),IF($P182&lt;TODAY(),"Expirée",IF($P182-TODAY()&lt;=60,"À renouveler","Valide"))))))</f>
      </c>
      <c r="R182" s="8"/>
      <c r="S182" s="14">
        <f>IF($A182="","",IFERROR(INDEX(Salariés!$D$2:$D$151,MATCH($A182,Salariés!$H$2:$H$151,0))&amp;"",""))</f>
      </c>
      <c r="T182" s="14">
        <f>IF($B182="","",IFERROR(VLOOKUP($B182,'Référentiel'!$A$2:$B$10,2,FALSE),""))</f>
      </c>
      <c r="U182" s="14">
        <f>IF(OR($A182="",$T182&lt;&gt;"Obligatoire"),"",IFERROR(IF(INDEX(Salariés!$E$2:$E$151,MATCH($A182,Salariés!$H$2:$H$151,0))="","",INDEX(Salariés!$E$2:$E$151,MATCH($A182,Salariés!$H$2:$H$151,0))),""))</f>
      </c>
      <c r="V182" s="14">
        <f>IF(OR($Q182="Valide",$Q182="À renouveler"),$P182+ROW()/100000,"")</f>
      </c>
      <c r="W182" s="14">
        <f>IF(AND($A182&lt;&gt;"",$A182='Autorisation à imprimer'!$D$1,OR($Q182="Valide",$Q182="À renouveler")),ROW(),"")</f>
      </c>
    </row>
    <row r="183" spans="1:23" x14ac:dyDescent="0.25">
      <c r="A183" s="8"/>
      <c r="B183" s="8"/>
      <c r="C183" s="8"/>
      <c r="D183" s="8"/>
      <c r="E183" s="8"/>
      <c r="F183" s="8"/>
      <c r="G183" s="8"/>
      <c r="H183" s="12"/>
      <c r="I183" s="8"/>
      <c r="J183" s="12"/>
      <c r="K183" s="13">
        <f>IF(AND($H183&lt;&gt;"",AND($E183="CACES®",$F183&lt;&gt;"",$F183&lt;&gt;"Sans objet")),EDATE($H183,12*IFERROR(VLOOKUP($F183,'Référentiel'!$D$2:$G$9,4,FALSE),5))-1,IF($J183="","",$J183))</f>
      </c>
      <c r="L183" s="12"/>
      <c r="M183" s="12"/>
      <c r="N183" s="12"/>
      <c r="O183" s="13">
        <f>IF(OR($A183="",$T183&lt;&gt;"Obligatoire"),"",IFERROR(IF(INDEX(Salariés!$F$2:$F$151,MATCH($A183,Salariés!$H$2:$H$151,0))="","",INDEX(Salariés!$F$2:$F$151,MATCH($A183,Salariés!$H$2:$H$151,0))),""))</f>
      </c>
      <c r="P183" s="13">
        <f>IF(NOT(OR($A183&lt;&gt;"",$B183&lt;&gt;"")),"",IF(COUNT($O183,$K183,$N183)=0,"",MIN($O183,$K183,$N183)))</f>
      </c>
      <c r="Q183" s="14">
        <f>IF(NOT(OR($A183&lt;&gt;"",$B183&lt;&gt;"")),"",IF($S183="Jeune en dérogation (R. 4153-40)","À vérifier : régime des jeunes (R. 4153-40)",IF(LEN(IF($A183="","salarié, ",IF(COUNTIF(Salariés!$H$2:$H$151,$A183)&gt;1,"salarié en double, ",""))&amp;IF($B183="","famille, ","")&amp;IF($E183="","type de contrôle, ","")&amp;IF(AND($T183="Obligatoire",$O183="",$S183&lt;&gt;"Jeune en dérogation (R. 4153-40)"),"attestation médicale, ","")&amp;IF($H183="","contrôle des connaissances, ","")&amp;IF($K183="","échéance du contrôle, ","")&amp;IF($L183="","connaissance des lieux, ","")&amp;IF($M183="","date de délivrance, ","")&amp;IF(AND($S183="Intérimaire",$N183=""),"date limite (fin de mission), ",""))&gt;0,"Incomplète : "&amp;LEFT(IF($A183="","salarié, ",IF(COUNTIF(Salariés!$H$2:$H$151,$A183)&gt;1,"salarié en double, ",""))&amp;IF($B183="","famille, ","")&amp;IF($E183="","type de contrôle, ","")&amp;IF(AND($T183="Obligatoire",$O183="",$S183&lt;&gt;"Jeune en dérogation (R. 4153-40)"),"attestation médicale, ","")&amp;IF($H183="","contrôle des connaissances, ","")&amp;IF($K183="","échéance du contrôle, ","")&amp;IF($L183="","connaissance des lieux, ","")&amp;IF($M183="","date de délivrance, ","")&amp;IF(AND($S183="Intérimaire",$N183=""),"date limite (fin de mission), ",""),LEN(IF($A183="","salarié, ",IF(COUNTIF(Salariés!$H$2:$H$151,$A183)&gt;1,"salarié en double, ",""))&amp;IF($B183="","famille, ","")&amp;IF($E183="","type de contrôle, ","")&amp;IF(AND($T183="Obligatoire",$O183="",$S183&lt;&gt;"Jeune en dérogation (R. 4153-40)"),"attestation médicale, ","")&amp;IF($H183="","contrôle des connaissances, ","")&amp;IF($K183="","échéance du contrôle, ","")&amp;IF($L183="","connaissance des lieux, ","")&amp;IF($M183="","date de délivrance, ","")&amp;IF(AND($S183="Intérimaire",$N183=""),"date limite (fin de mission), ",""))-2),IF(LEN(IF(AND($U183&lt;&gt;"",$M183&lt;&gt;"",$U183&gt;$M183),"attestation plus récente, ","")&amp;IF(AND($H183&lt;&gt;"",$M183&lt;&gt;"",$H183&gt;$M183),"contrôle plus récent, ","")&amp;IF(AND($L183&lt;&gt;"",$M183&lt;&gt;"",$L183&gt;$M183),"connaissance des lieux plus récente, ","")&amp;IF(AND($M183&lt;&gt;"",$M183&gt;TODAY()),"délivrance datée dans le futur, ",""))&gt;0,"À redélivrer : "&amp;LEFT(IF(AND($U183&lt;&gt;"",$M183&lt;&gt;"",$U183&gt;$M183),"attestation plus récente, ","")&amp;IF(AND($H183&lt;&gt;"",$M183&lt;&gt;"",$H183&gt;$M183),"contrôle plus récent, ","")&amp;IF(AND($L183&lt;&gt;"",$M183&lt;&gt;"",$L183&gt;$M183),"connaissance des lieux plus récente, ","")&amp;IF(AND($M183&lt;&gt;"",$M183&gt;TODAY()),"délivrance datée dans le futur, ",""),LEN(IF(AND($U183&lt;&gt;"",$M183&lt;&gt;"",$U183&gt;$M183),"attestation plus récente, ","")&amp;IF(AND($H183&lt;&gt;"",$M183&lt;&gt;"",$H183&gt;$M183),"contrôle plus récent, ","")&amp;IF(AND($L183&lt;&gt;"",$M183&lt;&gt;"",$L183&gt;$M183),"connaissance des lieux plus récente, ","")&amp;IF(AND($M183&lt;&gt;"",$M183&gt;TODAY()),"délivrance datée dans le futur, ",""))-2),IF($P183&lt;TODAY(),"Expirée",IF($P183-TODAY()&lt;=60,"À renouveler","Valide"))))))</f>
      </c>
      <c r="R183" s="8"/>
      <c r="S183" s="14">
        <f>IF($A183="","",IFERROR(INDEX(Salariés!$D$2:$D$151,MATCH($A183,Salariés!$H$2:$H$151,0))&amp;"",""))</f>
      </c>
      <c r="T183" s="14">
        <f>IF($B183="","",IFERROR(VLOOKUP($B183,'Référentiel'!$A$2:$B$10,2,FALSE),""))</f>
      </c>
      <c r="U183" s="14">
        <f>IF(OR($A183="",$T183&lt;&gt;"Obligatoire"),"",IFERROR(IF(INDEX(Salariés!$E$2:$E$151,MATCH($A183,Salariés!$H$2:$H$151,0))="","",INDEX(Salariés!$E$2:$E$151,MATCH($A183,Salariés!$H$2:$H$151,0))),""))</f>
      </c>
      <c r="V183" s="14">
        <f>IF(OR($Q183="Valide",$Q183="À renouveler"),$P183+ROW()/100000,"")</f>
      </c>
      <c r="W183" s="14">
        <f>IF(AND($A183&lt;&gt;"",$A183='Autorisation à imprimer'!$D$1,OR($Q183="Valide",$Q183="À renouveler")),ROW(),"")</f>
      </c>
    </row>
    <row r="184" spans="1:23" x14ac:dyDescent="0.25">
      <c r="A184" s="8"/>
      <c r="B184" s="8"/>
      <c r="C184" s="8"/>
      <c r="D184" s="8"/>
      <c r="E184" s="8"/>
      <c r="F184" s="8"/>
      <c r="G184" s="8"/>
      <c r="H184" s="12"/>
      <c r="I184" s="8"/>
      <c r="J184" s="12"/>
      <c r="K184" s="13">
        <f>IF(AND($H184&lt;&gt;"",AND($E184="CACES®",$F184&lt;&gt;"",$F184&lt;&gt;"Sans objet")),EDATE($H184,12*IFERROR(VLOOKUP($F184,'Référentiel'!$D$2:$G$9,4,FALSE),5))-1,IF($J184="","",$J184))</f>
      </c>
      <c r="L184" s="12"/>
      <c r="M184" s="12"/>
      <c r="N184" s="12"/>
      <c r="O184" s="13">
        <f>IF(OR($A184="",$T184&lt;&gt;"Obligatoire"),"",IFERROR(IF(INDEX(Salariés!$F$2:$F$151,MATCH($A184,Salariés!$H$2:$H$151,0))="","",INDEX(Salariés!$F$2:$F$151,MATCH($A184,Salariés!$H$2:$H$151,0))),""))</f>
      </c>
      <c r="P184" s="13">
        <f>IF(NOT(OR($A184&lt;&gt;"",$B184&lt;&gt;"")),"",IF(COUNT($O184,$K184,$N184)=0,"",MIN($O184,$K184,$N184)))</f>
      </c>
      <c r="Q184" s="14">
        <f>IF(NOT(OR($A184&lt;&gt;"",$B184&lt;&gt;"")),"",IF($S184="Jeune en dérogation (R. 4153-40)","À vérifier : régime des jeunes (R. 4153-40)",IF(LEN(IF($A184="","salarié, ",IF(COUNTIF(Salariés!$H$2:$H$151,$A184)&gt;1,"salarié en double, ",""))&amp;IF($B184="","famille, ","")&amp;IF($E184="","type de contrôle, ","")&amp;IF(AND($T184="Obligatoire",$O184="",$S184&lt;&gt;"Jeune en dérogation (R. 4153-40)"),"attestation médicale, ","")&amp;IF($H184="","contrôle des connaissances, ","")&amp;IF($K184="","échéance du contrôle, ","")&amp;IF($L184="","connaissance des lieux, ","")&amp;IF($M184="","date de délivrance, ","")&amp;IF(AND($S184="Intérimaire",$N184=""),"date limite (fin de mission), ",""))&gt;0,"Incomplète : "&amp;LEFT(IF($A184="","salarié, ",IF(COUNTIF(Salariés!$H$2:$H$151,$A184)&gt;1,"salarié en double, ",""))&amp;IF($B184="","famille, ","")&amp;IF($E184="","type de contrôle, ","")&amp;IF(AND($T184="Obligatoire",$O184="",$S184&lt;&gt;"Jeune en dérogation (R. 4153-40)"),"attestation médicale, ","")&amp;IF($H184="","contrôle des connaissances, ","")&amp;IF($K184="","échéance du contrôle, ","")&amp;IF($L184="","connaissance des lieux, ","")&amp;IF($M184="","date de délivrance, ","")&amp;IF(AND($S184="Intérimaire",$N184=""),"date limite (fin de mission), ",""),LEN(IF($A184="","salarié, ",IF(COUNTIF(Salariés!$H$2:$H$151,$A184)&gt;1,"salarié en double, ",""))&amp;IF($B184="","famille, ","")&amp;IF($E184="","type de contrôle, ","")&amp;IF(AND($T184="Obligatoire",$O184="",$S184&lt;&gt;"Jeune en dérogation (R. 4153-40)"),"attestation médicale, ","")&amp;IF($H184="","contrôle des connaissances, ","")&amp;IF($K184="","échéance du contrôle, ","")&amp;IF($L184="","connaissance des lieux, ","")&amp;IF($M184="","date de délivrance, ","")&amp;IF(AND($S184="Intérimaire",$N184=""),"date limite (fin de mission), ",""))-2),IF(LEN(IF(AND($U184&lt;&gt;"",$M184&lt;&gt;"",$U184&gt;$M184),"attestation plus récente, ","")&amp;IF(AND($H184&lt;&gt;"",$M184&lt;&gt;"",$H184&gt;$M184),"contrôle plus récent, ","")&amp;IF(AND($L184&lt;&gt;"",$M184&lt;&gt;"",$L184&gt;$M184),"connaissance des lieux plus récente, ","")&amp;IF(AND($M184&lt;&gt;"",$M184&gt;TODAY()),"délivrance datée dans le futur, ",""))&gt;0,"À redélivrer : "&amp;LEFT(IF(AND($U184&lt;&gt;"",$M184&lt;&gt;"",$U184&gt;$M184),"attestation plus récente, ","")&amp;IF(AND($H184&lt;&gt;"",$M184&lt;&gt;"",$H184&gt;$M184),"contrôle plus récent, ","")&amp;IF(AND($L184&lt;&gt;"",$M184&lt;&gt;"",$L184&gt;$M184),"connaissance des lieux plus récente, ","")&amp;IF(AND($M184&lt;&gt;"",$M184&gt;TODAY()),"délivrance datée dans le futur, ",""),LEN(IF(AND($U184&lt;&gt;"",$M184&lt;&gt;"",$U184&gt;$M184),"attestation plus récente, ","")&amp;IF(AND($H184&lt;&gt;"",$M184&lt;&gt;"",$H184&gt;$M184),"contrôle plus récent, ","")&amp;IF(AND($L184&lt;&gt;"",$M184&lt;&gt;"",$L184&gt;$M184),"connaissance des lieux plus récente, ","")&amp;IF(AND($M184&lt;&gt;"",$M184&gt;TODAY()),"délivrance datée dans le futur, ",""))-2),IF($P184&lt;TODAY(),"Expirée",IF($P184-TODAY()&lt;=60,"À renouveler","Valide"))))))</f>
      </c>
      <c r="R184" s="8"/>
      <c r="S184" s="14">
        <f>IF($A184="","",IFERROR(INDEX(Salariés!$D$2:$D$151,MATCH($A184,Salariés!$H$2:$H$151,0))&amp;"",""))</f>
      </c>
      <c r="T184" s="14">
        <f>IF($B184="","",IFERROR(VLOOKUP($B184,'Référentiel'!$A$2:$B$10,2,FALSE),""))</f>
      </c>
      <c r="U184" s="14">
        <f>IF(OR($A184="",$T184&lt;&gt;"Obligatoire"),"",IFERROR(IF(INDEX(Salariés!$E$2:$E$151,MATCH($A184,Salariés!$H$2:$H$151,0))="","",INDEX(Salariés!$E$2:$E$151,MATCH($A184,Salariés!$H$2:$H$151,0))),""))</f>
      </c>
      <c r="V184" s="14">
        <f>IF(OR($Q184="Valide",$Q184="À renouveler"),$P184+ROW()/100000,"")</f>
      </c>
      <c r="W184" s="14">
        <f>IF(AND($A184&lt;&gt;"",$A184='Autorisation à imprimer'!$D$1,OR($Q184="Valide",$Q184="À renouveler")),ROW(),"")</f>
      </c>
    </row>
    <row r="185" spans="1:23" x14ac:dyDescent="0.25">
      <c r="A185" s="8"/>
      <c r="B185" s="8"/>
      <c r="C185" s="8"/>
      <c r="D185" s="8"/>
      <c r="E185" s="8"/>
      <c r="F185" s="8"/>
      <c r="G185" s="8"/>
      <c r="H185" s="12"/>
      <c r="I185" s="8"/>
      <c r="J185" s="12"/>
      <c r="K185" s="13">
        <f>IF(AND($H185&lt;&gt;"",AND($E185="CACES®",$F185&lt;&gt;"",$F185&lt;&gt;"Sans objet")),EDATE($H185,12*IFERROR(VLOOKUP($F185,'Référentiel'!$D$2:$G$9,4,FALSE),5))-1,IF($J185="","",$J185))</f>
      </c>
      <c r="L185" s="12"/>
      <c r="M185" s="12"/>
      <c r="N185" s="12"/>
      <c r="O185" s="13">
        <f>IF(OR($A185="",$T185&lt;&gt;"Obligatoire"),"",IFERROR(IF(INDEX(Salariés!$F$2:$F$151,MATCH($A185,Salariés!$H$2:$H$151,0))="","",INDEX(Salariés!$F$2:$F$151,MATCH($A185,Salariés!$H$2:$H$151,0))),""))</f>
      </c>
      <c r="P185" s="13">
        <f>IF(NOT(OR($A185&lt;&gt;"",$B185&lt;&gt;"")),"",IF(COUNT($O185,$K185,$N185)=0,"",MIN($O185,$K185,$N185)))</f>
      </c>
      <c r="Q185" s="14">
        <f>IF(NOT(OR($A185&lt;&gt;"",$B185&lt;&gt;"")),"",IF($S185="Jeune en dérogation (R. 4153-40)","À vérifier : régime des jeunes (R. 4153-40)",IF(LEN(IF($A185="","salarié, ",IF(COUNTIF(Salariés!$H$2:$H$151,$A185)&gt;1,"salarié en double, ",""))&amp;IF($B185="","famille, ","")&amp;IF($E185="","type de contrôle, ","")&amp;IF(AND($T185="Obligatoire",$O185="",$S185&lt;&gt;"Jeune en dérogation (R. 4153-40)"),"attestation médicale, ","")&amp;IF($H185="","contrôle des connaissances, ","")&amp;IF($K185="","échéance du contrôle, ","")&amp;IF($L185="","connaissance des lieux, ","")&amp;IF($M185="","date de délivrance, ","")&amp;IF(AND($S185="Intérimaire",$N185=""),"date limite (fin de mission), ",""))&gt;0,"Incomplète : "&amp;LEFT(IF($A185="","salarié, ",IF(COUNTIF(Salariés!$H$2:$H$151,$A185)&gt;1,"salarié en double, ",""))&amp;IF($B185="","famille, ","")&amp;IF($E185="","type de contrôle, ","")&amp;IF(AND($T185="Obligatoire",$O185="",$S185&lt;&gt;"Jeune en dérogation (R. 4153-40)"),"attestation médicale, ","")&amp;IF($H185="","contrôle des connaissances, ","")&amp;IF($K185="","échéance du contrôle, ","")&amp;IF($L185="","connaissance des lieux, ","")&amp;IF($M185="","date de délivrance, ","")&amp;IF(AND($S185="Intérimaire",$N185=""),"date limite (fin de mission), ",""),LEN(IF($A185="","salarié, ",IF(COUNTIF(Salariés!$H$2:$H$151,$A185)&gt;1,"salarié en double, ",""))&amp;IF($B185="","famille, ","")&amp;IF($E185="","type de contrôle, ","")&amp;IF(AND($T185="Obligatoire",$O185="",$S185&lt;&gt;"Jeune en dérogation (R. 4153-40)"),"attestation médicale, ","")&amp;IF($H185="","contrôle des connaissances, ","")&amp;IF($K185="","échéance du contrôle, ","")&amp;IF($L185="","connaissance des lieux, ","")&amp;IF($M185="","date de délivrance, ","")&amp;IF(AND($S185="Intérimaire",$N185=""),"date limite (fin de mission), ",""))-2),IF(LEN(IF(AND($U185&lt;&gt;"",$M185&lt;&gt;"",$U185&gt;$M185),"attestation plus récente, ","")&amp;IF(AND($H185&lt;&gt;"",$M185&lt;&gt;"",$H185&gt;$M185),"contrôle plus récent, ","")&amp;IF(AND($L185&lt;&gt;"",$M185&lt;&gt;"",$L185&gt;$M185),"connaissance des lieux plus récente, ","")&amp;IF(AND($M185&lt;&gt;"",$M185&gt;TODAY()),"délivrance datée dans le futur, ",""))&gt;0,"À redélivrer : "&amp;LEFT(IF(AND($U185&lt;&gt;"",$M185&lt;&gt;"",$U185&gt;$M185),"attestation plus récente, ","")&amp;IF(AND($H185&lt;&gt;"",$M185&lt;&gt;"",$H185&gt;$M185),"contrôle plus récent, ","")&amp;IF(AND($L185&lt;&gt;"",$M185&lt;&gt;"",$L185&gt;$M185),"connaissance des lieux plus récente, ","")&amp;IF(AND($M185&lt;&gt;"",$M185&gt;TODAY()),"délivrance datée dans le futur, ",""),LEN(IF(AND($U185&lt;&gt;"",$M185&lt;&gt;"",$U185&gt;$M185),"attestation plus récente, ","")&amp;IF(AND($H185&lt;&gt;"",$M185&lt;&gt;"",$H185&gt;$M185),"contrôle plus récent, ","")&amp;IF(AND($L185&lt;&gt;"",$M185&lt;&gt;"",$L185&gt;$M185),"connaissance des lieux plus récente, ","")&amp;IF(AND($M185&lt;&gt;"",$M185&gt;TODAY()),"délivrance datée dans le futur, ",""))-2),IF($P185&lt;TODAY(),"Expirée",IF($P185-TODAY()&lt;=60,"À renouveler","Valide"))))))</f>
      </c>
      <c r="R185" s="8"/>
      <c r="S185" s="14">
        <f>IF($A185="","",IFERROR(INDEX(Salariés!$D$2:$D$151,MATCH($A185,Salariés!$H$2:$H$151,0))&amp;"",""))</f>
      </c>
      <c r="T185" s="14">
        <f>IF($B185="","",IFERROR(VLOOKUP($B185,'Référentiel'!$A$2:$B$10,2,FALSE),""))</f>
      </c>
      <c r="U185" s="14">
        <f>IF(OR($A185="",$T185&lt;&gt;"Obligatoire"),"",IFERROR(IF(INDEX(Salariés!$E$2:$E$151,MATCH($A185,Salariés!$H$2:$H$151,0))="","",INDEX(Salariés!$E$2:$E$151,MATCH($A185,Salariés!$H$2:$H$151,0))),""))</f>
      </c>
      <c r="V185" s="14">
        <f>IF(OR($Q185="Valide",$Q185="À renouveler"),$P185+ROW()/100000,"")</f>
      </c>
      <c r="W185" s="14">
        <f>IF(AND($A185&lt;&gt;"",$A185='Autorisation à imprimer'!$D$1,OR($Q185="Valide",$Q185="À renouveler")),ROW(),"")</f>
      </c>
    </row>
    <row r="186" spans="1:23" x14ac:dyDescent="0.25">
      <c r="A186" s="8"/>
      <c r="B186" s="8"/>
      <c r="C186" s="8"/>
      <c r="D186" s="8"/>
      <c r="E186" s="8"/>
      <c r="F186" s="8"/>
      <c r="G186" s="8"/>
      <c r="H186" s="12"/>
      <c r="I186" s="8"/>
      <c r="J186" s="12"/>
      <c r="K186" s="13">
        <f>IF(AND($H186&lt;&gt;"",AND($E186="CACES®",$F186&lt;&gt;"",$F186&lt;&gt;"Sans objet")),EDATE($H186,12*IFERROR(VLOOKUP($F186,'Référentiel'!$D$2:$G$9,4,FALSE),5))-1,IF($J186="","",$J186))</f>
      </c>
      <c r="L186" s="12"/>
      <c r="M186" s="12"/>
      <c r="N186" s="12"/>
      <c r="O186" s="13">
        <f>IF(OR($A186="",$T186&lt;&gt;"Obligatoire"),"",IFERROR(IF(INDEX(Salariés!$F$2:$F$151,MATCH($A186,Salariés!$H$2:$H$151,0))="","",INDEX(Salariés!$F$2:$F$151,MATCH($A186,Salariés!$H$2:$H$151,0))),""))</f>
      </c>
      <c r="P186" s="13">
        <f>IF(NOT(OR($A186&lt;&gt;"",$B186&lt;&gt;"")),"",IF(COUNT($O186,$K186,$N186)=0,"",MIN($O186,$K186,$N186)))</f>
      </c>
      <c r="Q186" s="14">
        <f>IF(NOT(OR($A186&lt;&gt;"",$B186&lt;&gt;"")),"",IF($S186="Jeune en dérogation (R. 4153-40)","À vérifier : régime des jeunes (R. 4153-40)",IF(LEN(IF($A186="","salarié, ",IF(COUNTIF(Salariés!$H$2:$H$151,$A186)&gt;1,"salarié en double, ",""))&amp;IF($B186="","famille, ","")&amp;IF($E186="","type de contrôle, ","")&amp;IF(AND($T186="Obligatoire",$O186="",$S186&lt;&gt;"Jeune en dérogation (R. 4153-40)"),"attestation médicale, ","")&amp;IF($H186="","contrôle des connaissances, ","")&amp;IF($K186="","échéance du contrôle, ","")&amp;IF($L186="","connaissance des lieux, ","")&amp;IF($M186="","date de délivrance, ","")&amp;IF(AND($S186="Intérimaire",$N186=""),"date limite (fin de mission), ",""))&gt;0,"Incomplète : "&amp;LEFT(IF($A186="","salarié, ",IF(COUNTIF(Salariés!$H$2:$H$151,$A186)&gt;1,"salarié en double, ",""))&amp;IF($B186="","famille, ","")&amp;IF($E186="","type de contrôle, ","")&amp;IF(AND($T186="Obligatoire",$O186="",$S186&lt;&gt;"Jeune en dérogation (R. 4153-40)"),"attestation médicale, ","")&amp;IF($H186="","contrôle des connaissances, ","")&amp;IF($K186="","échéance du contrôle, ","")&amp;IF($L186="","connaissance des lieux, ","")&amp;IF($M186="","date de délivrance, ","")&amp;IF(AND($S186="Intérimaire",$N186=""),"date limite (fin de mission), ",""),LEN(IF($A186="","salarié, ",IF(COUNTIF(Salariés!$H$2:$H$151,$A186)&gt;1,"salarié en double, ",""))&amp;IF($B186="","famille, ","")&amp;IF($E186="","type de contrôle, ","")&amp;IF(AND($T186="Obligatoire",$O186="",$S186&lt;&gt;"Jeune en dérogation (R. 4153-40)"),"attestation médicale, ","")&amp;IF($H186="","contrôle des connaissances, ","")&amp;IF($K186="","échéance du contrôle, ","")&amp;IF($L186="","connaissance des lieux, ","")&amp;IF($M186="","date de délivrance, ","")&amp;IF(AND($S186="Intérimaire",$N186=""),"date limite (fin de mission), ",""))-2),IF(LEN(IF(AND($U186&lt;&gt;"",$M186&lt;&gt;"",$U186&gt;$M186),"attestation plus récente, ","")&amp;IF(AND($H186&lt;&gt;"",$M186&lt;&gt;"",$H186&gt;$M186),"contrôle plus récent, ","")&amp;IF(AND($L186&lt;&gt;"",$M186&lt;&gt;"",$L186&gt;$M186),"connaissance des lieux plus récente, ","")&amp;IF(AND($M186&lt;&gt;"",$M186&gt;TODAY()),"délivrance datée dans le futur, ",""))&gt;0,"À redélivrer : "&amp;LEFT(IF(AND($U186&lt;&gt;"",$M186&lt;&gt;"",$U186&gt;$M186),"attestation plus récente, ","")&amp;IF(AND($H186&lt;&gt;"",$M186&lt;&gt;"",$H186&gt;$M186),"contrôle plus récent, ","")&amp;IF(AND($L186&lt;&gt;"",$M186&lt;&gt;"",$L186&gt;$M186),"connaissance des lieux plus récente, ","")&amp;IF(AND($M186&lt;&gt;"",$M186&gt;TODAY()),"délivrance datée dans le futur, ",""),LEN(IF(AND($U186&lt;&gt;"",$M186&lt;&gt;"",$U186&gt;$M186),"attestation plus récente, ","")&amp;IF(AND($H186&lt;&gt;"",$M186&lt;&gt;"",$H186&gt;$M186),"contrôle plus récent, ","")&amp;IF(AND($L186&lt;&gt;"",$M186&lt;&gt;"",$L186&gt;$M186),"connaissance des lieux plus récente, ","")&amp;IF(AND($M186&lt;&gt;"",$M186&gt;TODAY()),"délivrance datée dans le futur, ",""))-2),IF($P186&lt;TODAY(),"Expirée",IF($P186-TODAY()&lt;=60,"À renouveler","Valide"))))))</f>
      </c>
      <c r="R186" s="8"/>
      <c r="S186" s="14">
        <f>IF($A186="","",IFERROR(INDEX(Salariés!$D$2:$D$151,MATCH($A186,Salariés!$H$2:$H$151,0))&amp;"",""))</f>
      </c>
      <c r="T186" s="14">
        <f>IF($B186="","",IFERROR(VLOOKUP($B186,'Référentiel'!$A$2:$B$10,2,FALSE),""))</f>
      </c>
      <c r="U186" s="14">
        <f>IF(OR($A186="",$T186&lt;&gt;"Obligatoire"),"",IFERROR(IF(INDEX(Salariés!$E$2:$E$151,MATCH($A186,Salariés!$H$2:$H$151,0))="","",INDEX(Salariés!$E$2:$E$151,MATCH($A186,Salariés!$H$2:$H$151,0))),""))</f>
      </c>
      <c r="V186" s="14">
        <f>IF(OR($Q186="Valide",$Q186="À renouveler"),$P186+ROW()/100000,"")</f>
      </c>
      <c r="W186" s="14">
        <f>IF(AND($A186&lt;&gt;"",$A186='Autorisation à imprimer'!$D$1,OR($Q186="Valide",$Q186="À renouveler")),ROW(),"")</f>
      </c>
    </row>
    <row r="187" spans="1:23" x14ac:dyDescent="0.25">
      <c r="A187" s="8"/>
      <c r="B187" s="8"/>
      <c r="C187" s="8"/>
      <c r="D187" s="8"/>
      <c r="E187" s="8"/>
      <c r="F187" s="8"/>
      <c r="G187" s="8"/>
      <c r="H187" s="12"/>
      <c r="I187" s="8"/>
      <c r="J187" s="12"/>
      <c r="K187" s="13">
        <f>IF(AND($H187&lt;&gt;"",AND($E187="CACES®",$F187&lt;&gt;"",$F187&lt;&gt;"Sans objet")),EDATE($H187,12*IFERROR(VLOOKUP($F187,'Référentiel'!$D$2:$G$9,4,FALSE),5))-1,IF($J187="","",$J187))</f>
      </c>
      <c r="L187" s="12"/>
      <c r="M187" s="12"/>
      <c r="N187" s="12"/>
      <c r="O187" s="13">
        <f>IF(OR($A187="",$T187&lt;&gt;"Obligatoire"),"",IFERROR(IF(INDEX(Salariés!$F$2:$F$151,MATCH($A187,Salariés!$H$2:$H$151,0))="","",INDEX(Salariés!$F$2:$F$151,MATCH($A187,Salariés!$H$2:$H$151,0))),""))</f>
      </c>
      <c r="P187" s="13">
        <f>IF(NOT(OR($A187&lt;&gt;"",$B187&lt;&gt;"")),"",IF(COUNT($O187,$K187,$N187)=0,"",MIN($O187,$K187,$N187)))</f>
      </c>
      <c r="Q187" s="14">
        <f>IF(NOT(OR($A187&lt;&gt;"",$B187&lt;&gt;"")),"",IF($S187="Jeune en dérogation (R. 4153-40)","À vérifier : régime des jeunes (R. 4153-40)",IF(LEN(IF($A187="","salarié, ",IF(COUNTIF(Salariés!$H$2:$H$151,$A187)&gt;1,"salarié en double, ",""))&amp;IF($B187="","famille, ","")&amp;IF($E187="","type de contrôle, ","")&amp;IF(AND($T187="Obligatoire",$O187="",$S187&lt;&gt;"Jeune en dérogation (R. 4153-40)"),"attestation médicale, ","")&amp;IF($H187="","contrôle des connaissances, ","")&amp;IF($K187="","échéance du contrôle, ","")&amp;IF($L187="","connaissance des lieux, ","")&amp;IF($M187="","date de délivrance, ","")&amp;IF(AND($S187="Intérimaire",$N187=""),"date limite (fin de mission), ",""))&gt;0,"Incomplète : "&amp;LEFT(IF($A187="","salarié, ",IF(COUNTIF(Salariés!$H$2:$H$151,$A187)&gt;1,"salarié en double, ",""))&amp;IF($B187="","famille, ","")&amp;IF($E187="","type de contrôle, ","")&amp;IF(AND($T187="Obligatoire",$O187="",$S187&lt;&gt;"Jeune en dérogation (R. 4153-40)"),"attestation médicale, ","")&amp;IF($H187="","contrôle des connaissances, ","")&amp;IF($K187="","échéance du contrôle, ","")&amp;IF($L187="","connaissance des lieux, ","")&amp;IF($M187="","date de délivrance, ","")&amp;IF(AND($S187="Intérimaire",$N187=""),"date limite (fin de mission), ",""),LEN(IF($A187="","salarié, ",IF(COUNTIF(Salariés!$H$2:$H$151,$A187)&gt;1,"salarié en double, ",""))&amp;IF($B187="","famille, ","")&amp;IF($E187="","type de contrôle, ","")&amp;IF(AND($T187="Obligatoire",$O187="",$S187&lt;&gt;"Jeune en dérogation (R. 4153-40)"),"attestation médicale, ","")&amp;IF($H187="","contrôle des connaissances, ","")&amp;IF($K187="","échéance du contrôle, ","")&amp;IF($L187="","connaissance des lieux, ","")&amp;IF($M187="","date de délivrance, ","")&amp;IF(AND($S187="Intérimaire",$N187=""),"date limite (fin de mission), ",""))-2),IF(LEN(IF(AND($U187&lt;&gt;"",$M187&lt;&gt;"",$U187&gt;$M187),"attestation plus récente, ","")&amp;IF(AND($H187&lt;&gt;"",$M187&lt;&gt;"",$H187&gt;$M187),"contrôle plus récent, ","")&amp;IF(AND($L187&lt;&gt;"",$M187&lt;&gt;"",$L187&gt;$M187),"connaissance des lieux plus récente, ","")&amp;IF(AND($M187&lt;&gt;"",$M187&gt;TODAY()),"délivrance datée dans le futur, ",""))&gt;0,"À redélivrer : "&amp;LEFT(IF(AND($U187&lt;&gt;"",$M187&lt;&gt;"",$U187&gt;$M187),"attestation plus récente, ","")&amp;IF(AND($H187&lt;&gt;"",$M187&lt;&gt;"",$H187&gt;$M187),"contrôle plus récent, ","")&amp;IF(AND($L187&lt;&gt;"",$M187&lt;&gt;"",$L187&gt;$M187),"connaissance des lieux plus récente, ","")&amp;IF(AND($M187&lt;&gt;"",$M187&gt;TODAY()),"délivrance datée dans le futur, ",""),LEN(IF(AND($U187&lt;&gt;"",$M187&lt;&gt;"",$U187&gt;$M187),"attestation plus récente, ","")&amp;IF(AND($H187&lt;&gt;"",$M187&lt;&gt;"",$H187&gt;$M187),"contrôle plus récent, ","")&amp;IF(AND($L187&lt;&gt;"",$M187&lt;&gt;"",$L187&gt;$M187),"connaissance des lieux plus récente, ","")&amp;IF(AND($M187&lt;&gt;"",$M187&gt;TODAY()),"délivrance datée dans le futur, ",""))-2),IF($P187&lt;TODAY(),"Expirée",IF($P187-TODAY()&lt;=60,"À renouveler","Valide"))))))</f>
      </c>
      <c r="R187" s="8"/>
      <c r="S187" s="14">
        <f>IF($A187="","",IFERROR(INDEX(Salariés!$D$2:$D$151,MATCH($A187,Salariés!$H$2:$H$151,0))&amp;"",""))</f>
      </c>
      <c r="T187" s="14">
        <f>IF($B187="","",IFERROR(VLOOKUP($B187,'Référentiel'!$A$2:$B$10,2,FALSE),""))</f>
      </c>
      <c r="U187" s="14">
        <f>IF(OR($A187="",$T187&lt;&gt;"Obligatoire"),"",IFERROR(IF(INDEX(Salariés!$E$2:$E$151,MATCH($A187,Salariés!$H$2:$H$151,0))="","",INDEX(Salariés!$E$2:$E$151,MATCH($A187,Salariés!$H$2:$H$151,0))),""))</f>
      </c>
      <c r="V187" s="14">
        <f>IF(OR($Q187="Valide",$Q187="À renouveler"),$P187+ROW()/100000,"")</f>
      </c>
      <c r="W187" s="14">
        <f>IF(AND($A187&lt;&gt;"",$A187='Autorisation à imprimer'!$D$1,OR($Q187="Valide",$Q187="À renouveler")),ROW(),"")</f>
      </c>
    </row>
    <row r="188" spans="1:23" x14ac:dyDescent="0.25">
      <c r="A188" s="8"/>
      <c r="B188" s="8"/>
      <c r="C188" s="8"/>
      <c r="D188" s="8"/>
      <c r="E188" s="8"/>
      <c r="F188" s="8"/>
      <c r="G188" s="8"/>
      <c r="H188" s="12"/>
      <c r="I188" s="8"/>
      <c r="J188" s="12"/>
      <c r="K188" s="13">
        <f>IF(AND($H188&lt;&gt;"",AND($E188="CACES®",$F188&lt;&gt;"",$F188&lt;&gt;"Sans objet")),EDATE($H188,12*IFERROR(VLOOKUP($F188,'Référentiel'!$D$2:$G$9,4,FALSE),5))-1,IF($J188="","",$J188))</f>
      </c>
      <c r="L188" s="12"/>
      <c r="M188" s="12"/>
      <c r="N188" s="12"/>
      <c r="O188" s="13">
        <f>IF(OR($A188="",$T188&lt;&gt;"Obligatoire"),"",IFERROR(IF(INDEX(Salariés!$F$2:$F$151,MATCH($A188,Salariés!$H$2:$H$151,0))="","",INDEX(Salariés!$F$2:$F$151,MATCH($A188,Salariés!$H$2:$H$151,0))),""))</f>
      </c>
      <c r="P188" s="13">
        <f>IF(NOT(OR($A188&lt;&gt;"",$B188&lt;&gt;"")),"",IF(COUNT($O188,$K188,$N188)=0,"",MIN($O188,$K188,$N188)))</f>
      </c>
      <c r="Q188" s="14">
        <f>IF(NOT(OR($A188&lt;&gt;"",$B188&lt;&gt;"")),"",IF($S188="Jeune en dérogation (R. 4153-40)","À vérifier : régime des jeunes (R. 4153-40)",IF(LEN(IF($A188="","salarié, ",IF(COUNTIF(Salariés!$H$2:$H$151,$A188)&gt;1,"salarié en double, ",""))&amp;IF($B188="","famille, ","")&amp;IF($E188="","type de contrôle, ","")&amp;IF(AND($T188="Obligatoire",$O188="",$S188&lt;&gt;"Jeune en dérogation (R. 4153-40)"),"attestation médicale, ","")&amp;IF($H188="","contrôle des connaissances, ","")&amp;IF($K188="","échéance du contrôle, ","")&amp;IF($L188="","connaissance des lieux, ","")&amp;IF($M188="","date de délivrance, ","")&amp;IF(AND($S188="Intérimaire",$N188=""),"date limite (fin de mission), ",""))&gt;0,"Incomplète : "&amp;LEFT(IF($A188="","salarié, ",IF(COUNTIF(Salariés!$H$2:$H$151,$A188)&gt;1,"salarié en double, ",""))&amp;IF($B188="","famille, ","")&amp;IF($E188="","type de contrôle, ","")&amp;IF(AND($T188="Obligatoire",$O188="",$S188&lt;&gt;"Jeune en dérogation (R. 4153-40)"),"attestation médicale, ","")&amp;IF($H188="","contrôle des connaissances, ","")&amp;IF($K188="","échéance du contrôle, ","")&amp;IF($L188="","connaissance des lieux, ","")&amp;IF($M188="","date de délivrance, ","")&amp;IF(AND($S188="Intérimaire",$N188=""),"date limite (fin de mission), ",""),LEN(IF($A188="","salarié, ",IF(COUNTIF(Salariés!$H$2:$H$151,$A188)&gt;1,"salarié en double, ",""))&amp;IF($B188="","famille, ","")&amp;IF($E188="","type de contrôle, ","")&amp;IF(AND($T188="Obligatoire",$O188="",$S188&lt;&gt;"Jeune en dérogation (R. 4153-40)"),"attestation médicale, ","")&amp;IF($H188="","contrôle des connaissances, ","")&amp;IF($K188="","échéance du contrôle, ","")&amp;IF($L188="","connaissance des lieux, ","")&amp;IF($M188="","date de délivrance, ","")&amp;IF(AND($S188="Intérimaire",$N188=""),"date limite (fin de mission), ",""))-2),IF(LEN(IF(AND($U188&lt;&gt;"",$M188&lt;&gt;"",$U188&gt;$M188),"attestation plus récente, ","")&amp;IF(AND($H188&lt;&gt;"",$M188&lt;&gt;"",$H188&gt;$M188),"contrôle plus récent, ","")&amp;IF(AND($L188&lt;&gt;"",$M188&lt;&gt;"",$L188&gt;$M188),"connaissance des lieux plus récente, ","")&amp;IF(AND($M188&lt;&gt;"",$M188&gt;TODAY()),"délivrance datée dans le futur, ",""))&gt;0,"À redélivrer : "&amp;LEFT(IF(AND($U188&lt;&gt;"",$M188&lt;&gt;"",$U188&gt;$M188),"attestation plus récente, ","")&amp;IF(AND($H188&lt;&gt;"",$M188&lt;&gt;"",$H188&gt;$M188),"contrôle plus récent, ","")&amp;IF(AND($L188&lt;&gt;"",$M188&lt;&gt;"",$L188&gt;$M188),"connaissance des lieux plus récente, ","")&amp;IF(AND($M188&lt;&gt;"",$M188&gt;TODAY()),"délivrance datée dans le futur, ",""),LEN(IF(AND($U188&lt;&gt;"",$M188&lt;&gt;"",$U188&gt;$M188),"attestation plus récente, ","")&amp;IF(AND($H188&lt;&gt;"",$M188&lt;&gt;"",$H188&gt;$M188),"contrôle plus récent, ","")&amp;IF(AND($L188&lt;&gt;"",$M188&lt;&gt;"",$L188&gt;$M188),"connaissance des lieux plus récente, ","")&amp;IF(AND($M188&lt;&gt;"",$M188&gt;TODAY()),"délivrance datée dans le futur, ",""))-2),IF($P188&lt;TODAY(),"Expirée",IF($P188-TODAY()&lt;=60,"À renouveler","Valide"))))))</f>
      </c>
      <c r="R188" s="8"/>
      <c r="S188" s="14">
        <f>IF($A188="","",IFERROR(INDEX(Salariés!$D$2:$D$151,MATCH($A188,Salariés!$H$2:$H$151,0))&amp;"",""))</f>
      </c>
      <c r="T188" s="14">
        <f>IF($B188="","",IFERROR(VLOOKUP($B188,'Référentiel'!$A$2:$B$10,2,FALSE),""))</f>
      </c>
      <c r="U188" s="14">
        <f>IF(OR($A188="",$T188&lt;&gt;"Obligatoire"),"",IFERROR(IF(INDEX(Salariés!$E$2:$E$151,MATCH($A188,Salariés!$H$2:$H$151,0))="","",INDEX(Salariés!$E$2:$E$151,MATCH($A188,Salariés!$H$2:$H$151,0))),""))</f>
      </c>
      <c r="V188" s="14">
        <f>IF(OR($Q188="Valide",$Q188="À renouveler"),$P188+ROW()/100000,"")</f>
      </c>
      <c r="W188" s="14">
        <f>IF(AND($A188&lt;&gt;"",$A188='Autorisation à imprimer'!$D$1,OR($Q188="Valide",$Q188="À renouveler")),ROW(),"")</f>
      </c>
    </row>
    <row r="189" spans="1:23" x14ac:dyDescent="0.25">
      <c r="A189" s="8"/>
      <c r="B189" s="8"/>
      <c r="C189" s="8"/>
      <c r="D189" s="8"/>
      <c r="E189" s="8"/>
      <c r="F189" s="8"/>
      <c r="G189" s="8"/>
      <c r="H189" s="12"/>
      <c r="I189" s="8"/>
      <c r="J189" s="12"/>
      <c r="K189" s="13">
        <f>IF(AND($H189&lt;&gt;"",AND($E189="CACES®",$F189&lt;&gt;"",$F189&lt;&gt;"Sans objet")),EDATE($H189,12*IFERROR(VLOOKUP($F189,'Référentiel'!$D$2:$G$9,4,FALSE),5))-1,IF($J189="","",$J189))</f>
      </c>
      <c r="L189" s="12"/>
      <c r="M189" s="12"/>
      <c r="N189" s="12"/>
      <c r="O189" s="13">
        <f>IF(OR($A189="",$T189&lt;&gt;"Obligatoire"),"",IFERROR(IF(INDEX(Salariés!$F$2:$F$151,MATCH($A189,Salariés!$H$2:$H$151,0))="","",INDEX(Salariés!$F$2:$F$151,MATCH($A189,Salariés!$H$2:$H$151,0))),""))</f>
      </c>
      <c r="P189" s="13">
        <f>IF(NOT(OR($A189&lt;&gt;"",$B189&lt;&gt;"")),"",IF(COUNT($O189,$K189,$N189)=0,"",MIN($O189,$K189,$N189)))</f>
      </c>
      <c r="Q189" s="14">
        <f>IF(NOT(OR($A189&lt;&gt;"",$B189&lt;&gt;"")),"",IF($S189="Jeune en dérogation (R. 4153-40)","À vérifier : régime des jeunes (R. 4153-40)",IF(LEN(IF($A189="","salarié, ",IF(COUNTIF(Salariés!$H$2:$H$151,$A189)&gt;1,"salarié en double, ",""))&amp;IF($B189="","famille, ","")&amp;IF($E189="","type de contrôle, ","")&amp;IF(AND($T189="Obligatoire",$O189="",$S189&lt;&gt;"Jeune en dérogation (R. 4153-40)"),"attestation médicale, ","")&amp;IF($H189="","contrôle des connaissances, ","")&amp;IF($K189="","échéance du contrôle, ","")&amp;IF($L189="","connaissance des lieux, ","")&amp;IF($M189="","date de délivrance, ","")&amp;IF(AND($S189="Intérimaire",$N189=""),"date limite (fin de mission), ",""))&gt;0,"Incomplète : "&amp;LEFT(IF($A189="","salarié, ",IF(COUNTIF(Salariés!$H$2:$H$151,$A189)&gt;1,"salarié en double, ",""))&amp;IF($B189="","famille, ","")&amp;IF($E189="","type de contrôle, ","")&amp;IF(AND($T189="Obligatoire",$O189="",$S189&lt;&gt;"Jeune en dérogation (R. 4153-40)"),"attestation médicale, ","")&amp;IF($H189="","contrôle des connaissances, ","")&amp;IF($K189="","échéance du contrôle, ","")&amp;IF($L189="","connaissance des lieux, ","")&amp;IF($M189="","date de délivrance, ","")&amp;IF(AND($S189="Intérimaire",$N189=""),"date limite (fin de mission), ",""),LEN(IF($A189="","salarié, ",IF(COUNTIF(Salariés!$H$2:$H$151,$A189)&gt;1,"salarié en double, ",""))&amp;IF($B189="","famille, ","")&amp;IF($E189="","type de contrôle, ","")&amp;IF(AND($T189="Obligatoire",$O189="",$S189&lt;&gt;"Jeune en dérogation (R. 4153-40)"),"attestation médicale, ","")&amp;IF($H189="","contrôle des connaissances, ","")&amp;IF($K189="","échéance du contrôle, ","")&amp;IF($L189="","connaissance des lieux, ","")&amp;IF($M189="","date de délivrance, ","")&amp;IF(AND($S189="Intérimaire",$N189=""),"date limite (fin de mission), ",""))-2),IF(LEN(IF(AND($U189&lt;&gt;"",$M189&lt;&gt;"",$U189&gt;$M189),"attestation plus récente, ","")&amp;IF(AND($H189&lt;&gt;"",$M189&lt;&gt;"",$H189&gt;$M189),"contrôle plus récent, ","")&amp;IF(AND($L189&lt;&gt;"",$M189&lt;&gt;"",$L189&gt;$M189),"connaissance des lieux plus récente, ","")&amp;IF(AND($M189&lt;&gt;"",$M189&gt;TODAY()),"délivrance datée dans le futur, ",""))&gt;0,"À redélivrer : "&amp;LEFT(IF(AND($U189&lt;&gt;"",$M189&lt;&gt;"",$U189&gt;$M189),"attestation plus récente, ","")&amp;IF(AND($H189&lt;&gt;"",$M189&lt;&gt;"",$H189&gt;$M189),"contrôle plus récent, ","")&amp;IF(AND($L189&lt;&gt;"",$M189&lt;&gt;"",$L189&gt;$M189),"connaissance des lieux plus récente, ","")&amp;IF(AND($M189&lt;&gt;"",$M189&gt;TODAY()),"délivrance datée dans le futur, ",""),LEN(IF(AND($U189&lt;&gt;"",$M189&lt;&gt;"",$U189&gt;$M189),"attestation plus récente, ","")&amp;IF(AND($H189&lt;&gt;"",$M189&lt;&gt;"",$H189&gt;$M189),"contrôle plus récent, ","")&amp;IF(AND($L189&lt;&gt;"",$M189&lt;&gt;"",$L189&gt;$M189),"connaissance des lieux plus récente, ","")&amp;IF(AND($M189&lt;&gt;"",$M189&gt;TODAY()),"délivrance datée dans le futur, ",""))-2),IF($P189&lt;TODAY(),"Expirée",IF($P189-TODAY()&lt;=60,"À renouveler","Valide"))))))</f>
      </c>
      <c r="R189" s="8"/>
      <c r="S189" s="14">
        <f>IF($A189="","",IFERROR(INDEX(Salariés!$D$2:$D$151,MATCH($A189,Salariés!$H$2:$H$151,0))&amp;"",""))</f>
      </c>
      <c r="T189" s="14">
        <f>IF($B189="","",IFERROR(VLOOKUP($B189,'Référentiel'!$A$2:$B$10,2,FALSE),""))</f>
      </c>
      <c r="U189" s="14">
        <f>IF(OR($A189="",$T189&lt;&gt;"Obligatoire"),"",IFERROR(IF(INDEX(Salariés!$E$2:$E$151,MATCH($A189,Salariés!$H$2:$H$151,0))="","",INDEX(Salariés!$E$2:$E$151,MATCH($A189,Salariés!$H$2:$H$151,0))),""))</f>
      </c>
      <c r="V189" s="14">
        <f>IF(OR($Q189="Valide",$Q189="À renouveler"),$P189+ROW()/100000,"")</f>
      </c>
      <c r="W189" s="14">
        <f>IF(AND($A189&lt;&gt;"",$A189='Autorisation à imprimer'!$D$1,OR($Q189="Valide",$Q189="À renouveler")),ROW(),"")</f>
      </c>
    </row>
    <row r="190" spans="1:23" x14ac:dyDescent="0.25">
      <c r="A190" s="8"/>
      <c r="B190" s="8"/>
      <c r="C190" s="8"/>
      <c r="D190" s="8"/>
      <c r="E190" s="8"/>
      <c r="F190" s="8"/>
      <c r="G190" s="8"/>
      <c r="H190" s="12"/>
      <c r="I190" s="8"/>
      <c r="J190" s="12"/>
      <c r="K190" s="13">
        <f>IF(AND($H190&lt;&gt;"",AND($E190="CACES®",$F190&lt;&gt;"",$F190&lt;&gt;"Sans objet")),EDATE($H190,12*IFERROR(VLOOKUP($F190,'Référentiel'!$D$2:$G$9,4,FALSE),5))-1,IF($J190="","",$J190))</f>
      </c>
      <c r="L190" s="12"/>
      <c r="M190" s="12"/>
      <c r="N190" s="12"/>
      <c r="O190" s="13">
        <f>IF(OR($A190="",$T190&lt;&gt;"Obligatoire"),"",IFERROR(IF(INDEX(Salariés!$F$2:$F$151,MATCH($A190,Salariés!$H$2:$H$151,0))="","",INDEX(Salariés!$F$2:$F$151,MATCH($A190,Salariés!$H$2:$H$151,0))),""))</f>
      </c>
      <c r="P190" s="13">
        <f>IF(NOT(OR($A190&lt;&gt;"",$B190&lt;&gt;"")),"",IF(COUNT($O190,$K190,$N190)=0,"",MIN($O190,$K190,$N190)))</f>
      </c>
      <c r="Q190" s="14">
        <f>IF(NOT(OR($A190&lt;&gt;"",$B190&lt;&gt;"")),"",IF($S190="Jeune en dérogation (R. 4153-40)","À vérifier : régime des jeunes (R. 4153-40)",IF(LEN(IF($A190="","salarié, ",IF(COUNTIF(Salariés!$H$2:$H$151,$A190)&gt;1,"salarié en double, ",""))&amp;IF($B190="","famille, ","")&amp;IF($E190="","type de contrôle, ","")&amp;IF(AND($T190="Obligatoire",$O190="",$S190&lt;&gt;"Jeune en dérogation (R. 4153-40)"),"attestation médicale, ","")&amp;IF($H190="","contrôle des connaissances, ","")&amp;IF($K190="","échéance du contrôle, ","")&amp;IF($L190="","connaissance des lieux, ","")&amp;IF($M190="","date de délivrance, ","")&amp;IF(AND($S190="Intérimaire",$N190=""),"date limite (fin de mission), ",""))&gt;0,"Incomplète : "&amp;LEFT(IF($A190="","salarié, ",IF(COUNTIF(Salariés!$H$2:$H$151,$A190)&gt;1,"salarié en double, ",""))&amp;IF($B190="","famille, ","")&amp;IF($E190="","type de contrôle, ","")&amp;IF(AND($T190="Obligatoire",$O190="",$S190&lt;&gt;"Jeune en dérogation (R. 4153-40)"),"attestation médicale, ","")&amp;IF($H190="","contrôle des connaissances, ","")&amp;IF($K190="","échéance du contrôle, ","")&amp;IF($L190="","connaissance des lieux, ","")&amp;IF($M190="","date de délivrance, ","")&amp;IF(AND($S190="Intérimaire",$N190=""),"date limite (fin de mission), ",""),LEN(IF($A190="","salarié, ",IF(COUNTIF(Salariés!$H$2:$H$151,$A190)&gt;1,"salarié en double, ",""))&amp;IF($B190="","famille, ","")&amp;IF($E190="","type de contrôle, ","")&amp;IF(AND($T190="Obligatoire",$O190="",$S190&lt;&gt;"Jeune en dérogation (R. 4153-40)"),"attestation médicale, ","")&amp;IF($H190="","contrôle des connaissances, ","")&amp;IF($K190="","échéance du contrôle, ","")&amp;IF($L190="","connaissance des lieux, ","")&amp;IF($M190="","date de délivrance, ","")&amp;IF(AND($S190="Intérimaire",$N190=""),"date limite (fin de mission), ",""))-2),IF(LEN(IF(AND($U190&lt;&gt;"",$M190&lt;&gt;"",$U190&gt;$M190),"attestation plus récente, ","")&amp;IF(AND($H190&lt;&gt;"",$M190&lt;&gt;"",$H190&gt;$M190),"contrôle plus récent, ","")&amp;IF(AND($L190&lt;&gt;"",$M190&lt;&gt;"",$L190&gt;$M190),"connaissance des lieux plus récente, ","")&amp;IF(AND($M190&lt;&gt;"",$M190&gt;TODAY()),"délivrance datée dans le futur, ",""))&gt;0,"À redélivrer : "&amp;LEFT(IF(AND($U190&lt;&gt;"",$M190&lt;&gt;"",$U190&gt;$M190),"attestation plus récente, ","")&amp;IF(AND($H190&lt;&gt;"",$M190&lt;&gt;"",$H190&gt;$M190),"contrôle plus récent, ","")&amp;IF(AND($L190&lt;&gt;"",$M190&lt;&gt;"",$L190&gt;$M190),"connaissance des lieux plus récente, ","")&amp;IF(AND($M190&lt;&gt;"",$M190&gt;TODAY()),"délivrance datée dans le futur, ",""),LEN(IF(AND($U190&lt;&gt;"",$M190&lt;&gt;"",$U190&gt;$M190),"attestation plus récente, ","")&amp;IF(AND($H190&lt;&gt;"",$M190&lt;&gt;"",$H190&gt;$M190),"contrôle plus récent, ","")&amp;IF(AND($L190&lt;&gt;"",$M190&lt;&gt;"",$L190&gt;$M190),"connaissance des lieux plus récente, ","")&amp;IF(AND($M190&lt;&gt;"",$M190&gt;TODAY()),"délivrance datée dans le futur, ",""))-2),IF($P190&lt;TODAY(),"Expirée",IF($P190-TODAY()&lt;=60,"À renouveler","Valide"))))))</f>
      </c>
      <c r="R190" s="8"/>
      <c r="S190" s="14">
        <f>IF($A190="","",IFERROR(INDEX(Salariés!$D$2:$D$151,MATCH($A190,Salariés!$H$2:$H$151,0))&amp;"",""))</f>
      </c>
      <c r="T190" s="14">
        <f>IF($B190="","",IFERROR(VLOOKUP($B190,'Référentiel'!$A$2:$B$10,2,FALSE),""))</f>
      </c>
      <c r="U190" s="14">
        <f>IF(OR($A190="",$T190&lt;&gt;"Obligatoire"),"",IFERROR(IF(INDEX(Salariés!$E$2:$E$151,MATCH($A190,Salariés!$H$2:$H$151,0))="","",INDEX(Salariés!$E$2:$E$151,MATCH($A190,Salariés!$H$2:$H$151,0))),""))</f>
      </c>
      <c r="V190" s="14">
        <f>IF(OR($Q190="Valide",$Q190="À renouveler"),$P190+ROW()/100000,"")</f>
      </c>
      <c r="W190" s="14">
        <f>IF(AND($A190&lt;&gt;"",$A190='Autorisation à imprimer'!$D$1,OR($Q190="Valide",$Q190="À renouveler")),ROW(),"")</f>
      </c>
    </row>
    <row r="191" spans="1:23" x14ac:dyDescent="0.25">
      <c r="A191" s="8"/>
      <c r="B191" s="8"/>
      <c r="C191" s="8"/>
      <c r="D191" s="8"/>
      <c r="E191" s="8"/>
      <c r="F191" s="8"/>
      <c r="G191" s="8"/>
      <c r="H191" s="12"/>
      <c r="I191" s="8"/>
      <c r="J191" s="12"/>
      <c r="K191" s="13">
        <f>IF(AND($H191&lt;&gt;"",AND($E191="CACES®",$F191&lt;&gt;"",$F191&lt;&gt;"Sans objet")),EDATE($H191,12*IFERROR(VLOOKUP($F191,'Référentiel'!$D$2:$G$9,4,FALSE),5))-1,IF($J191="","",$J191))</f>
      </c>
      <c r="L191" s="12"/>
      <c r="M191" s="12"/>
      <c r="N191" s="12"/>
      <c r="O191" s="13">
        <f>IF(OR($A191="",$T191&lt;&gt;"Obligatoire"),"",IFERROR(IF(INDEX(Salariés!$F$2:$F$151,MATCH($A191,Salariés!$H$2:$H$151,0))="","",INDEX(Salariés!$F$2:$F$151,MATCH($A191,Salariés!$H$2:$H$151,0))),""))</f>
      </c>
      <c r="P191" s="13">
        <f>IF(NOT(OR($A191&lt;&gt;"",$B191&lt;&gt;"")),"",IF(COUNT($O191,$K191,$N191)=0,"",MIN($O191,$K191,$N191)))</f>
      </c>
      <c r="Q191" s="14">
        <f>IF(NOT(OR($A191&lt;&gt;"",$B191&lt;&gt;"")),"",IF($S191="Jeune en dérogation (R. 4153-40)","À vérifier : régime des jeunes (R. 4153-40)",IF(LEN(IF($A191="","salarié, ",IF(COUNTIF(Salariés!$H$2:$H$151,$A191)&gt;1,"salarié en double, ",""))&amp;IF($B191="","famille, ","")&amp;IF($E191="","type de contrôle, ","")&amp;IF(AND($T191="Obligatoire",$O191="",$S191&lt;&gt;"Jeune en dérogation (R. 4153-40)"),"attestation médicale, ","")&amp;IF($H191="","contrôle des connaissances, ","")&amp;IF($K191="","échéance du contrôle, ","")&amp;IF($L191="","connaissance des lieux, ","")&amp;IF($M191="","date de délivrance, ","")&amp;IF(AND($S191="Intérimaire",$N191=""),"date limite (fin de mission), ",""))&gt;0,"Incomplète : "&amp;LEFT(IF($A191="","salarié, ",IF(COUNTIF(Salariés!$H$2:$H$151,$A191)&gt;1,"salarié en double, ",""))&amp;IF($B191="","famille, ","")&amp;IF($E191="","type de contrôle, ","")&amp;IF(AND($T191="Obligatoire",$O191="",$S191&lt;&gt;"Jeune en dérogation (R. 4153-40)"),"attestation médicale, ","")&amp;IF($H191="","contrôle des connaissances, ","")&amp;IF($K191="","échéance du contrôle, ","")&amp;IF($L191="","connaissance des lieux, ","")&amp;IF($M191="","date de délivrance, ","")&amp;IF(AND($S191="Intérimaire",$N191=""),"date limite (fin de mission), ",""),LEN(IF($A191="","salarié, ",IF(COUNTIF(Salariés!$H$2:$H$151,$A191)&gt;1,"salarié en double, ",""))&amp;IF($B191="","famille, ","")&amp;IF($E191="","type de contrôle, ","")&amp;IF(AND($T191="Obligatoire",$O191="",$S191&lt;&gt;"Jeune en dérogation (R. 4153-40)"),"attestation médicale, ","")&amp;IF($H191="","contrôle des connaissances, ","")&amp;IF($K191="","échéance du contrôle, ","")&amp;IF($L191="","connaissance des lieux, ","")&amp;IF($M191="","date de délivrance, ","")&amp;IF(AND($S191="Intérimaire",$N191=""),"date limite (fin de mission), ",""))-2),IF(LEN(IF(AND($U191&lt;&gt;"",$M191&lt;&gt;"",$U191&gt;$M191),"attestation plus récente, ","")&amp;IF(AND($H191&lt;&gt;"",$M191&lt;&gt;"",$H191&gt;$M191),"contrôle plus récent, ","")&amp;IF(AND($L191&lt;&gt;"",$M191&lt;&gt;"",$L191&gt;$M191),"connaissance des lieux plus récente, ","")&amp;IF(AND($M191&lt;&gt;"",$M191&gt;TODAY()),"délivrance datée dans le futur, ",""))&gt;0,"À redélivrer : "&amp;LEFT(IF(AND($U191&lt;&gt;"",$M191&lt;&gt;"",$U191&gt;$M191),"attestation plus récente, ","")&amp;IF(AND($H191&lt;&gt;"",$M191&lt;&gt;"",$H191&gt;$M191),"contrôle plus récent, ","")&amp;IF(AND($L191&lt;&gt;"",$M191&lt;&gt;"",$L191&gt;$M191),"connaissance des lieux plus récente, ","")&amp;IF(AND($M191&lt;&gt;"",$M191&gt;TODAY()),"délivrance datée dans le futur, ",""),LEN(IF(AND($U191&lt;&gt;"",$M191&lt;&gt;"",$U191&gt;$M191),"attestation plus récente, ","")&amp;IF(AND($H191&lt;&gt;"",$M191&lt;&gt;"",$H191&gt;$M191),"contrôle plus récent, ","")&amp;IF(AND($L191&lt;&gt;"",$M191&lt;&gt;"",$L191&gt;$M191),"connaissance des lieux plus récente, ","")&amp;IF(AND($M191&lt;&gt;"",$M191&gt;TODAY()),"délivrance datée dans le futur, ",""))-2),IF($P191&lt;TODAY(),"Expirée",IF($P191-TODAY()&lt;=60,"À renouveler","Valide"))))))</f>
      </c>
      <c r="R191" s="8"/>
      <c r="S191" s="14">
        <f>IF($A191="","",IFERROR(INDEX(Salariés!$D$2:$D$151,MATCH($A191,Salariés!$H$2:$H$151,0))&amp;"",""))</f>
      </c>
      <c r="T191" s="14">
        <f>IF($B191="","",IFERROR(VLOOKUP($B191,'Référentiel'!$A$2:$B$10,2,FALSE),""))</f>
      </c>
      <c r="U191" s="14">
        <f>IF(OR($A191="",$T191&lt;&gt;"Obligatoire"),"",IFERROR(IF(INDEX(Salariés!$E$2:$E$151,MATCH($A191,Salariés!$H$2:$H$151,0))="","",INDEX(Salariés!$E$2:$E$151,MATCH($A191,Salariés!$H$2:$H$151,0))),""))</f>
      </c>
      <c r="V191" s="14">
        <f>IF(OR($Q191="Valide",$Q191="À renouveler"),$P191+ROW()/100000,"")</f>
      </c>
      <c r="W191" s="14">
        <f>IF(AND($A191&lt;&gt;"",$A191='Autorisation à imprimer'!$D$1,OR($Q191="Valide",$Q191="À renouveler")),ROW(),"")</f>
      </c>
    </row>
    <row r="192" spans="1:23" x14ac:dyDescent="0.25">
      <c r="A192" s="8"/>
      <c r="B192" s="8"/>
      <c r="C192" s="8"/>
      <c r="D192" s="8"/>
      <c r="E192" s="8"/>
      <c r="F192" s="8"/>
      <c r="G192" s="8"/>
      <c r="H192" s="12"/>
      <c r="I192" s="8"/>
      <c r="J192" s="12"/>
      <c r="K192" s="13">
        <f>IF(AND($H192&lt;&gt;"",AND($E192="CACES®",$F192&lt;&gt;"",$F192&lt;&gt;"Sans objet")),EDATE($H192,12*IFERROR(VLOOKUP($F192,'Référentiel'!$D$2:$G$9,4,FALSE),5))-1,IF($J192="","",$J192))</f>
      </c>
      <c r="L192" s="12"/>
      <c r="M192" s="12"/>
      <c r="N192" s="12"/>
      <c r="O192" s="13">
        <f>IF(OR($A192="",$T192&lt;&gt;"Obligatoire"),"",IFERROR(IF(INDEX(Salariés!$F$2:$F$151,MATCH($A192,Salariés!$H$2:$H$151,0))="","",INDEX(Salariés!$F$2:$F$151,MATCH($A192,Salariés!$H$2:$H$151,0))),""))</f>
      </c>
      <c r="P192" s="13">
        <f>IF(NOT(OR($A192&lt;&gt;"",$B192&lt;&gt;"")),"",IF(COUNT($O192,$K192,$N192)=0,"",MIN($O192,$K192,$N192)))</f>
      </c>
      <c r="Q192" s="14">
        <f>IF(NOT(OR($A192&lt;&gt;"",$B192&lt;&gt;"")),"",IF($S192="Jeune en dérogation (R. 4153-40)","À vérifier : régime des jeunes (R. 4153-40)",IF(LEN(IF($A192="","salarié, ",IF(COUNTIF(Salariés!$H$2:$H$151,$A192)&gt;1,"salarié en double, ",""))&amp;IF($B192="","famille, ","")&amp;IF($E192="","type de contrôle, ","")&amp;IF(AND($T192="Obligatoire",$O192="",$S192&lt;&gt;"Jeune en dérogation (R. 4153-40)"),"attestation médicale, ","")&amp;IF($H192="","contrôle des connaissances, ","")&amp;IF($K192="","échéance du contrôle, ","")&amp;IF($L192="","connaissance des lieux, ","")&amp;IF($M192="","date de délivrance, ","")&amp;IF(AND($S192="Intérimaire",$N192=""),"date limite (fin de mission), ",""))&gt;0,"Incomplète : "&amp;LEFT(IF($A192="","salarié, ",IF(COUNTIF(Salariés!$H$2:$H$151,$A192)&gt;1,"salarié en double, ",""))&amp;IF($B192="","famille, ","")&amp;IF($E192="","type de contrôle, ","")&amp;IF(AND($T192="Obligatoire",$O192="",$S192&lt;&gt;"Jeune en dérogation (R. 4153-40)"),"attestation médicale, ","")&amp;IF($H192="","contrôle des connaissances, ","")&amp;IF($K192="","échéance du contrôle, ","")&amp;IF($L192="","connaissance des lieux, ","")&amp;IF($M192="","date de délivrance, ","")&amp;IF(AND($S192="Intérimaire",$N192=""),"date limite (fin de mission), ",""),LEN(IF($A192="","salarié, ",IF(COUNTIF(Salariés!$H$2:$H$151,$A192)&gt;1,"salarié en double, ",""))&amp;IF($B192="","famille, ","")&amp;IF($E192="","type de contrôle, ","")&amp;IF(AND($T192="Obligatoire",$O192="",$S192&lt;&gt;"Jeune en dérogation (R. 4153-40)"),"attestation médicale, ","")&amp;IF($H192="","contrôle des connaissances, ","")&amp;IF($K192="","échéance du contrôle, ","")&amp;IF($L192="","connaissance des lieux, ","")&amp;IF($M192="","date de délivrance, ","")&amp;IF(AND($S192="Intérimaire",$N192=""),"date limite (fin de mission), ",""))-2),IF(LEN(IF(AND($U192&lt;&gt;"",$M192&lt;&gt;"",$U192&gt;$M192),"attestation plus récente, ","")&amp;IF(AND($H192&lt;&gt;"",$M192&lt;&gt;"",$H192&gt;$M192),"contrôle plus récent, ","")&amp;IF(AND($L192&lt;&gt;"",$M192&lt;&gt;"",$L192&gt;$M192),"connaissance des lieux plus récente, ","")&amp;IF(AND($M192&lt;&gt;"",$M192&gt;TODAY()),"délivrance datée dans le futur, ",""))&gt;0,"À redélivrer : "&amp;LEFT(IF(AND($U192&lt;&gt;"",$M192&lt;&gt;"",$U192&gt;$M192),"attestation plus récente, ","")&amp;IF(AND($H192&lt;&gt;"",$M192&lt;&gt;"",$H192&gt;$M192),"contrôle plus récent, ","")&amp;IF(AND($L192&lt;&gt;"",$M192&lt;&gt;"",$L192&gt;$M192),"connaissance des lieux plus récente, ","")&amp;IF(AND($M192&lt;&gt;"",$M192&gt;TODAY()),"délivrance datée dans le futur, ",""),LEN(IF(AND($U192&lt;&gt;"",$M192&lt;&gt;"",$U192&gt;$M192),"attestation plus récente, ","")&amp;IF(AND($H192&lt;&gt;"",$M192&lt;&gt;"",$H192&gt;$M192),"contrôle plus récent, ","")&amp;IF(AND($L192&lt;&gt;"",$M192&lt;&gt;"",$L192&gt;$M192),"connaissance des lieux plus récente, ","")&amp;IF(AND($M192&lt;&gt;"",$M192&gt;TODAY()),"délivrance datée dans le futur, ",""))-2),IF($P192&lt;TODAY(),"Expirée",IF($P192-TODAY()&lt;=60,"À renouveler","Valide"))))))</f>
      </c>
      <c r="R192" s="8"/>
      <c r="S192" s="14">
        <f>IF($A192="","",IFERROR(INDEX(Salariés!$D$2:$D$151,MATCH($A192,Salariés!$H$2:$H$151,0))&amp;"",""))</f>
      </c>
      <c r="T192" s="14">
        <f>IF($B192="","",IFERROR(VLOOKUP($B192,'Référentiel'!$A$2:$B$10,2,FALSE),""))</f>
      </c>
      <c r="U192" s="14">
        <f>IF(OR($A192="",$T192&lt;&gt;"Obligatoire"),"",IFERROR(IF(INDEX(Salariés!$E$2:$E$151,MATCH($A192,Salariés!$H$2:$H$151,0))="","",INDEX(Salariés!$E$2:$E$151,MATCH($A192,Salariés!$H$2:$H$151,0))),""))</f>
      </c>
      <c r="V192" s="14">
        <f>IF(OR($Q192="Valide",$Q192="À renouveler"),$P192+ROW()/100000,"")</f>
      </c>
      <c r="W192" s="14">
        <f>IF(AND($A192&lt;&gt;"",$A192='Autorisation à imprimer'!$D$1,OR($Q192="Valide",$Q192="À renouveler")),ROW(),"")</f>
      </c>
    </row>
    <row r="193" spans="1:23" x14ac:dyDescent="0.25">
      <c r="A193" s="8"/>
      <c r="B193" s="8"/>
      <c r="C193" s="8"/>
      <c r="D193" s="8"/>
      <c r="E193" s="8"/>
      <c r="F193" s="8"/>
      <c r="G193" s="8"/>
      <c r="H193" s="12"/>
      <c r="I193" s="8"/>
      <c r="J193" s="12"/>
      <c r="K193" s="13">
        <f>IF(AND($H193&lt;&gt;"",AND($E193="CACES®",$F193&lt;&gt;"",$F193&lt;&gt;"Sans objet")),EDATE($H193,12*IFERROR(VLOOKUP($F193,'Référentiel'!$D$2:$G$9,4,FALSE),5))-1,IF($J193="","",$J193))</f>
      </c>
      <c r="L193" s="12"/>
      <c r="M193" s="12"/>
      <c r="N193" s="12"/>
      <c r="O193" s="13">
        <f>IF(OR($A193="",$T193&lt;&gt;"Obligatoire"),"",IFERROR(IF(INDEX(Salariés!$F$2:$F$151,MATCH($A193,Salariés!$H$2:$H$151,0))="","",INDEX(Salariés!$F$2:$F$151,MATCH($A193,Salariés!$H$2:$H$151,0))),""))</f>
      </c>
      <c r="P193" s="13">
        <f>IF(NOT(OR($A193&lt;&gt;"",$B193&lt;&gt;"")),"",IF(COUNT($O193,$K193,$N193)=0,"",MIN($O193,$K193,$N193)))</f>
      </c>
      <c r="Q193" s="14">
        <f>IF(NOT(OR($A193&lt;&gt;"",$B193&lt;&gt;"")),"",IF($S193="Jeune en dérogation (R. 4153-40)","À vérifier : régime des jeunes (R. 4153-40)",IF(LEN(IF($A193="","salarié, ",IF(COUNTIF(Salariés!$H$2:$H$151,$A193)&gt;1,"salarié en double, ",""))&amp;IF($B193="","famille, ","")&amp;IF($E193="","type de contrôle, ","")&amp;IF(AND($T193="Obligatoire",$O193="",$S193&lt;&gt;"Jeune en dérogation (R. 4153-40)"),"attestation médicale, ","")&amp;IF($H193="","contrôle des connaissances, ","")&amp;IF($K193="","échéance du contrôle, ","")&amp;IF($L193="","connaissance des lieux, ","")&amp;IF($M193="","date de délivrance, ","")&amp;IF(AND($S193="Intérimaire",$N193=""),"date limite (fin de mission), ",""))&gt;0,"Incomplète : "&amp;LEFT(IF($A193="","salarié, ",IF(COUNTIF(Salariés!$H$2:$H$151,$A193)&gt;1,"salarié en double, ",""))&amp;IF($B193="","famille, ","")&amp;IF($E193="","type de contrôle, ","")&amp;IF(AND($T193="Obligatoire",$O193="",$S193&lt;&gt;"Jeune en dérogation (R. 4153-40)"),"attestation médicale, ","")&amp;IF($H193="","contrôle des connaissances, ","")&amp;IF($K193="","échéance du contrôle, ","")&amp;IF($L193="","connaissance des lieux, ","")&amp;IF($M193="","date de délivrance, ","")&amp;IF(AND($S193="Intérimaire",$N193=""),"date limite (fin de mission), ",""),LEN(IF($A193="","salarié, ",IF(COUNTIF(Salariés!$H$2:$H$151,$A193)&gt;1,"salarié en double, ",""))&amp;IF($B193="","famille, ","")&amp;IF($E193="","type de contrôle, ","")&amp;IF(AND($T193="Obligatoire",$O193="",$S193&lt;&gt;"Jeune en dérogation (R. 4153-40)"),"attestation médicale, ","")&amp;IF($H193="","contrôle des connaissances, ","")&amp;IF($K193="","échéance du contrôle, ","")&amp;IF($L193="","connaissance des lieux, ","")&amp;IF($M193="","date de délivrance, ","")&amp;IF(AND($S193="Intérimaire",$N193=""),"date limite (fin de mission), ",""))-2),IF(LEN(IF(AND($U193&lt;&gt;"",$M193&lt;&gt;"",$U193&gt;$M193),"attestation plus récente, ","")&amp;IF(AND($H193&lt;&gt;"",$M193&lt;&gt;"",$H193&gt;$M193),"contrôle plus récent, ","")&amp;IF(AND($L193&lt;&gt;"",$M193&lt;&gt;"",$L193&gt;$M193),"connaissance des lieux plus récente, ","")&amp;IF(AND($M193&lt;&gt;"",$M193&gt;TODAY()),"délivrance datée dans le futur, ",""))&gt;0,"À redélivrer : "&amp;LEFT(IF(AND($U193&lt;&gt;"",$M193&lt;&gt;"",$U193&gt;$M193),"attestation plus récente, ","")&amp;IF(AND($H193&lt;&gt;"",$M193&lt;&gt;"",$H193&gt;$M193),"contrôle plus récent, ","")&amp;IF(AND($L193&lt;&gt;"",$M193&lt;&gt;"",$L193&gt;$M193),"connaissance des lieux plus récente, ","")&amp;IF(AND($M193&lt;&gt;"",$M193&gt;TODAY()),"délivrance datée dans le futur, ",""),LEN(IF(AND($U193&lt;&gt;"",$M193&lt;&gt;"",$U193&gt;$M193),"attestation plus récente, ","")&amp;IF(AND($H193&lt;&gt;"",$M193&lt;&gt;"",$H193&gt;$M193),"contrôle plus récent, ","")&amp;IF(AND($L193&lt;&gt;"",$M193&lt;&gt;"",$L193&gt;$M193),"connaissance des lieux plus récente, ","")&amp;IF(AND($M193&lt;&gt;"",$M193&gt;TODAY()),"délivrance datée dans le futur, ",""))-2),IF($P193&lt;TODAY(),"Expirée",IF($P193-TODAY()&lt;=60,"À renouveler","Valide"))))))</f>
      </c>
      <c r="R193" s="8"/>
      <c r="S193" s="14">
        <f>IF($A193="","",IFERROR(INDEX(Salariés!$D$2:$D$151,MATCH($A193,Salariés!$H$2:$H$151,0))&amp;"",""))</f>
      </c>
      <c r="T193" s="14">
        <f>IF($B193="","",IFERROR(VLOOKUP($B193,'Référentiel'!$A$2:$B$10,2,FALSE),""))</f>
      </c>
      <c r="U193" s="14">
        <f>IF(OR($A193="",$T193&lt;&gt;"Obligatoire"),"",IFERROR(IF(INDEX(Salariés!$E$2:$E$151,MATCH($A193,Salariés!$H$2:$H$151,0))="","",INDEX(Salariés!$E$2:$E$151,MATCH($A193,Salariés!$H$2:$H$151,0))),""))</f>
      </c>
      <c r="V193" s="14">
        <f>IF(OR($Q193="Valide",$Q193="À renouveler"),$P193+ROW()/100000,"")</f>
      </c>
      <c r="W193" s="14">
        <f>IF(AND($A193&lt;&gt;"",$A193='Autorisation à imprimer'!$D$1,OR($Q193="Valide",$Q193="À renouveler")),ROW(),"")</f>
      </c>
    </row>
    <row r="194" spans="1:23" x14ac:dyDescent="0.25">
      <c r="A194" s="8"/>
      <c r="B194" s="8"/>
      <c r="C194" s="8"/>
      <c r="D194" s="8"/>
      <c r="E194" s="8"/>
      <c r="F194" s="8"/>
      <c r="G194" s="8"/>
      <c r="H194" s="12"/>
      <c r="I194" s="8"/>
      <c r="J194" s="12"/>
      <c r="K194" s="13">
        <f>IF(AND($H194&lt;&gt;"",AND($E194="CACES®",$F194&lt;&gt;"",$F194&lt;&gt;"Sans objet")),EDATE($H194,12*IFERROR(VLOOKUP($F194,'Référentiel'!$D$2:$G$9,4,FALSE),5))-1,IF($J194="","",$J194))</f>
      </c>
      <c r="L194" s="12"/>
      <c r="M194" s="12"/>
      <c r="N194" s="12"/>
      <c r="O194" s="13">
        <f>IF(OR($A194="",$T194&lt;&gt;"Obligatoire"),"",IFERROR(IF(INDEX(Salariés!$F$2:$F$151,MATCH($A194,Salariés!$H$2:$H$151,0))="","",INDEX(Salariés!$F$2:$F$151,MATCH($A194,Salariés!$H$2:$H$151,0))),""))</f>
      </c>
      <c r="P194" s="13">
        <f>IF(NOT(OR($A194&lt;&gt;"",$B194&lt;&gt;"")),"",IF(COUNT($O194,$K194,$N194)=0,"",MIN($O194,$K194,$N194)))</f>
      </c>
      <c r="Q194" s="14">
        <f>IF(NOT(OR($A194&lt;&gt;"",$B194&lt;&gt;"")),"",IF($S194="Jeune en dérogation (R. 4153-40)","À vérifier : régime des jeunes (R. 4153-40)",IF(LEN(IF($A194="","salarié, ",IF(COUNTIF(Salariés!$H$2:$H$151,$A194)&gt;1,"salarié en double, ",""))&amp;IF($B194="","famille, ","")&amp;IF($E194="","type de contrôle, ","")&amp;IF(AND($T194="Obligatoire",$O194="",$S194&lt;&gt;"Jeune en dérogation (R. 4153-40)"),"attestation médicale, ","")&amp;IF($H194="","contrôle des connaissances, ","")&amp;IF($K194="","échéance du contrôle, ","")&amp;IF($L194="","connaissance des lieux, ","")&amp;IF($M194="","date de délivrance, ","")&amp;IF(AND($S194="Intérimaire",$N194=""),"date limite (fin de mission), ",""))&gt;0,"Incomplète : "&amp;LEFT(IF($A194="","salarié, ",IF(COUNTIF(Salariés!$H$2:$H$151,$A194)&gt;1,"salarié en double, ",""))&amp;IF($B194="","famille, ","")&amp;IF($E194="","type de contrôle, ","")&amp;IF(AND($T194="Obligatoire",$O194="",$S194&lt;&gt;"Jeune en dérogation (R. 4153-40)"),"attestation médicale, ","")&amp;IF($H194="","contrôle des connaissances, ","")&amp;IF($K194="","échéance du contrôle, ","")&amp;IF($L194="","connaissance des lieux, ","")&amp;IF($M194="","date de délivrance, ","")&amp;IF(AND($S194="Intérimaire",$N194=""),"date limite (fin de mission), ",""),LEN(IF($A194="","salarié, ",IF(COUNTIF(Salariés!$H$2:$H$151,$A194)&gt;1,"salarié en double, ",""))&amp;IF($B194="","famille, ","")&amp;IF($E194="","type de contrôle, ","")&amp;IF(AND($T194="Obligatoire",$O194="",$S194&lt;&gt;"Jeune en dérogation (R. 4153-40)"),"attestation médicale, ","")&amp;IF($H194="","contrôle des connaissances, ","")&amp;IF($K194="","échéance du contrôle, ","")&amp;IF($L194="","connaissance des lieux, ","")&amp;IF($M194="","date de délivrance, ","")&amp;IF(AND($S194="Intérimaire",$N194=""),"date limite (fin de mission), ",""))-2),IF(LEN(IF(AND($U194&lt;&gt;"",$M194&lt;&gt;"",$U194&gt;$M194),"attestation plus récente, ","")&amp;IF(AND($H194&lt;&gt;"",$M194&lt;&gt;"",$H194&gt;$M194),"contrôle plus récent, ","")&amp;IF(AND($L194&lt;&gt;"",$M194&lt;&gt;"",$L194&gt;$M194),"connaissance des lieux plus récente, ","")&amp;IF(AND($M194&lt;&gt;"",$M194&gt;TODAY()),"délivrance datée dans le futur, ",""))&gt;0,"À redélivrer : "&amp;LEFT(IF(AND($U194&lt;&gt;"",$M194&lt;&gt;"",$U194&gt;$M194),"attestation plus récente, ","")&amp;IF(AND($H194&lt;&gt;"",$M194&lt;&gt;"",$H194&gt;$M194),"contrôle plus récent, ","")&amp;IF(AND($L194&lt;&gt;"",$M194&lt;&gt;"",$L194&gt;$M194),"connaissance des lieux plus récente, ","")&amp;IF(AND($M194&lt;&gt;"",$M194&gt;TODAY()),"délivrance datée dans le futur, ",""),LEN(IF(AND($U194&lt;&gt;"",$M194&lt;&gt;"",$U194&gt;$M194),"attestation plus récente, ","")&amp;IF(AND($H194&lt;&gt;"",$M194&lt;&gt;"",$H194&gt;$M194),"contrôle plus récent, ","")&amp;IF(AND($L194&lt;&gt;"",$M194&lt;&gt;"",$L194&gt;$M194),"connaissance des lieux plus récente, ","")&amp;IF(AND($M194&lt;&gt;"",$M194&gt;TODAY()),"délivrance datée dans le futur, ",""))-2),IF($P194&lt;TODAY(),"Expirée",IF($P194-TODAY()&lt;=60,"À renouveler","Valide"))))))</f>
      </c>
      <c r="R194" s="8"/>
      <c r="S194" s="14">
        <f>IF($A194="","",IFERROR(INDEX(Salariés!$D$2:$D$151,MATCH($A194,Salariés!$H$2:$H$151,0))&amp;"",""))</f>
      </c>
      <c r="T194" s="14">
        <f>IF($B194="","",IFERROR(VLOOKUP($B194,'Référentiel'!$A$2:$B$10,2,FALSE),""))</f>
      </c>
      <c r="U194" s="14">
        <f>IF(OR($A194="",$T194&lt;&gt;"Obligatoire"),"",IFERROR(IF(INDEX(Salariés!$E$2:$E$151,MATCH($A194,Salariés!$H$2:$H$151,0))="","",INDEX(Salariés!$E$2:$E$151,MATCH($A194,Salariés!$H$2:$H$151,0))),""))</f>
      </c>
      <c r="V194" s="14">
        <f>IF(OR($Q194="Valide",$Q194="À renouveler"),$P194+ROW()/100000,"")</f>
      </c>
      <c r="W194" s="14">
        <f>IF(AND($A194&lt;&gt;"",$A194='Autorisation à imprimer'!$D$1,OR($Q194="Valide",$Q194="À renouveler")),ROW(),"")</f>
      </c>
    </row>
    <row r="195" spans="1:23" x14ac:dyDescent="0.25">
      <c r="A195" s="8"/>
      <c r="B195" s="8"/>
      <c r="C195" s="8"/>
      <c r="D195" s="8"/>
      <c r="E195" s="8"/>
      <c r="F195" s="8"/>
      <c r="G195" s="8"/>
      <c r="H195" s="12"/>
      <c r="I195" s="8"/>
      <c r="J195" s="12"/>
      <c r="K195" s="13">
        <f>IF(AND($H195&lt;&gt;"",AND($E195="CACES®",$F195&lt;&gt;"",$F195&lt;&gt;"Sans objet")),EDATE($H195,12*IFERROR(VLOOKUP($F195,'Référentiel'!$D$2:$G$9,4,FALSE),5))-1,IF($J195="","",$J195))</f>
      </c>
      <c r="L195" s="12"/>
      <c r="M195" s="12"/>
      <c r="N195" s="12"/>
      <c r="O195" s="13">
        <f>IF(OR($A195="",$T195&lt;&gt;"Obligatoire"),"",IFERROR(IF(INDEX(Salariés!$F$2:$F$151,MATCH($A195,Salariés!$H$2:$H$151,0))="","",INDEX(Salariés!$F$2:$F$151,MATCH($A195,Salariés!$H$2:$H$151,0))),""))</f>
      </c>
      <c r="P195" s="13">
        <f>IF(NOT(OR($A195&lt;&gt;"",$B195&lt;&gt;"")),"",IF(COUNT($O195,$K195,$N195)=0,"",MIN($O195,$K195,$N195)))</f>
      </c>
      <c r="Q195" s="14">
        <f>IF(NOT(OR($A195&lt;&gt;"",$B195&lt;&gt;"")),"",IF($S195="Jeune en dérogation (R. 4153-40)","À vérifier : régime des jeunes (R. 4153-40)",IF(LEN(IF($A195="","salarié, ",IF(COUNTIF(Salariés!$H$2:$H$151,$A195)&gt;1,"salarié en double, ",""))&amp;IF($B195="","famille, ","")&amp;IF($E195="","type de contrôle, ","")&amp;IF(AND($T195="Obligatoire",$O195="",$S195&lt;&gt;"Jeune en dérogation (R. 4153-40)"),"attestation médicale, ","")&amp;IF($H195="","contrôle des connaissances, ","")&amp;IF($K195="","échéance du contrôle, ","")&amp;IF($L195="","connaissance des lieux, ","")&amp;IF($M195="","date de délivrance, ","")&amp;IF(AND($S195="Intérimaire",$N195=""),"date limite (fin de mission), ",""))&gt;0,"Incomplète : "&amp;LEFT(IF($A195="","salarié, ",IF(COUNTIF(Salariés!$H$2:$H$151,$A195)&gt;1,"salarié en double, ",""))&amp;IF($B195="","famille, ","")&amp;IF($E195="","type de contrôle, ","")&amp;IF(AND($T195="Obligatoire",$O195="",$S195&lt;&gt;"Jeune en dérogation (R. 4153-40)"),"attestation médicale, ","")&amp;IF($H195="","contrôle des connaissances, ","")&amp;IF($K195="","échéance du contrôle, ","")&amp;IF($L195="","connaissance des lieux, ","")&amp;IF($M195="","date de délivrance, ","")&amp;IF(AND($S195="Intérimaire",$N195=""),"date limite (fin de mission), ",""),LEN(IF($A195="","salarié, ",IF(COUNTIF(Salariés!$H$2:$H$151,$A195)&gt;1,"salarié en double, ",""))&amp;IF($B195="","famille, ","")&amp;IF($E195="","type de contrôle, ","")&amp;IF(AND($T195="Obligatoire",$O195="",$S195&lt;&gt;"Jeune en dérogation (R. 4153-40)"),"attestation médicale, ","")&amp;IF($H195="","contrôle des connaissances, ","")&amp;IF($K195="","échéance du contrôle, ","")&amp;IF($L195="","connaissance des lieux, ","")&amp;IF($M195="","date de délivrance, ","")&amp;IF(AND($S195="Intérimaire",$N195=""),"date limite (fin de mission), ",""))-2),IF(LEN(IF(AND($U195&lt;&gt;"",$M195&lt;&gt;"",$U195&gt;$M195),"attestation plus récente, ","")&amp;IF(AND($H195&lt;&gt;"",$M195&lt;&gt;"",$H195&gt;$M195),"contrôle plus récent, ","")&amp;IF(AND($L195&lt;&gt;"",$M195&lt;&gt;"",$L195&gt;$M195),"connaissance des lieux plus récente, ","")&amp;IF(AND($M195&lt;&gt;"",$M195&gt;TODAY()),"délivrance datée dans le futur, ",""))&gt;0,"À redélivrer : "&amp;LEFT(IF(AND($U195&lt;&gt;"",$M195&lt;&gt;"",$U195&gt;$M195),"attestation plus récente, ","")&amp;IF(AND($H195&lt;&gt;"",$M195&lt;&gt;"",$H195&gt;$M195),"contrôle plus récent, ","")&amp;IF(AND($L195&lt;&gt;"",$M195&lt;&gt;"",$L195&gt;$M195),"connaissance des lieux plus récente, ","")&amp;IF(AND($M195&lt;&gt;"",$M195&gt;TODAY()),"délivrance datée dans le futur, ",""),LEN(IF(AND($U195&lt;&gt;"",$M195&lt;&gt;"",$U195&gt;$M195),"attestation plus récente, ","")&amp;IF(AND($H195&lt;&gt;"",$M195&lt;&gt;"",$H195&gt;$M195),"contrôle plus récent, ","")&amp;IF(AND($L195&lt;&gt;"",$M195&lt;&gt;"",$L195&gt;$M195),"connaissance des lieux plus récente, ","")&amp;IF(AND($M195&lt;&gt;"",$M195&gt;TODAY()),"délivrance datée dans le futur, ",""))-2),IF($P195&lt;TODAY(),"Expirée",IF($P195-TODAY()&lt;=60,"À renouveler","Valide"))))))</f>
      </c>
      <c r="R195" s="8"/>
      <c r="S195" s="14">
        <f>IF($A195="","",IFERROR(INDEX(Salariés!$D$2:$D$151,MATCH($A195,Salariés!$H$2:$H$151,0))&amp;"",""))</f>
      </c>
      <c r="T195" s="14">
        <f>IF($B195="","",IFERROR(VLOOKUP($B195,'Référentiel'!$A$2:$B$10,2,FALSE),""))</f>
      </c>
      <c r="U195" s="14">
        <f>IF(OR($A195="",$T195&lt;&gt;"Obligatoire"),"",IFERROR(IF(INDEX(Salariés!$E$2:$E$151,MATCH($A195,Salariés!$H$2:$H$151,0))="","",INDEX(Salariés!$E$2:$E$151,MATCH($A195,Salariés!$H$2:$H$151,0))),""))</f>
      </c>
      <c r="V195" s="14">
        <f>IF(OR($Q195="Valide",$Q195="À renouveler"),$P195+ROW()/100000,"")</f>
      </c>
      <c r="W195" s="14">
        <f>IF(AND($A195&lt;&gt;"",$A195='Autorisation à imprimer'!$D$1,OR($Q195="Valide",$Q195="À renouveler")),ROW(),"")</f>
      </c>
    </row>
    <row r="196" spans="1:23" x14ac:dyDescent="0.25">
      <c r="A196" s="8"/>
      <c r="B196" s="8"/>
      <c r="C196" s="8"/>
      <c r="D196" s="8"/>
      <c r="E196" s="8"/>
      <c r="F196" s="8"/>
      <c r="G196" s="8"/>
      <c r="H196" s="12"/>
      <c r="I196" s="8"/>
      <c r="J196" s="12"/>
      <c r="K196" s="13">
        <f>IF(AND($H196&lt;&gt;"",AND($E196="CACES®",$F196&lt;&gt;"",$F196&lt;&gt;"Sans objet")),EDATE($H196,12*IFERROR(VLOOKUP($F196,'Référentiel'!$D$2:$G$9,4,FALSE),5))-1,IF($J196="","",$J196))</f>
      </c>
      <c r="L196" s="12"/>
      <c r="M196" s="12"/>
      <c r="N196" s="12"/>
      <c r="O196" s="13">
        <f>IF(OR($A196="",$T196&lt;&gt;"Obligatoire"),"",IFERROR(IF(INDEX(Salariés!$F$2:$F$151,MATCH($A196,Salariés!$H$2:$H$151,0))="","",INDEX(Salariés!$F$2:$F$151,MATCH($A196,Salariés!$H$2:$H$151,0))),""))</f>
      </c>
      <c r="P196" s="13">
        <f>IF(NOT(OR($A196&lt;&gt;"",$B196&lt;&gt;"")),"",IF(COUNT($O196,$K196,$N196)=0,"",MIN($O196,$K196,$N196)))</f>
      </c>
      <c r="Q196" s="14">
        <f>IF(NOT(OR($A196&lt;&gt;"",$B196&lt;&gt;"")),"",IF($S196="Jeune en dérogation (R. 4153-40)","À vérifier : régime des jeunes (R. 4153-40)",IF(LEN(IF($A196="","salarié, ",IF(COUNTIF(Salariés!$H$2:$H$151,$A196)&gt;1,"salarié en double, ",""))&amp;IF($B196="","famille, ","")&amp;IF($E196="","type de contrôle, ","")&amp;IF(AND($T196="Obligatoire",$O196="",$S196&lt;&gt;"Jeune en dérogation (R. 4153-40)"),"attestation médicale, ","")&amp;IF($H196="","contrôle des connaissances, ","")&amp;IF($K196="","échéance du contrôle, ","")&amp;IF($L196="","connaissance des lieux, ","")&amp;IF($M196="","date de délivrance, ","")&amp;IF(AND($S196="Intérimaire",$N196=""),"date limite (fin de mission), ",""))&gt;0,"Incomplète : "&amp;LEFT(IF($A196="","salarié, ",IF(COUNTIF(Salariés!$H$2:$H$151,$A196)&gt;1,"salarié en double, ",""))&amp;IF($B196="","famille, ","")&amp;IF($E196="","type de contrôle, ","")&amp;IF(AND($T196="Obligatoire",$O196="",$S196&lt;&gt;"Jeune en dérogation (R. 4153-40)"),"attestation médicale, ","")&amp;IF($H196="","contrôle des connaissances, ","")&amp;IF($K196="","échéance du contrôle, ","")&amp;IF($L196="","connaissance des lieux, ","")&amp;IF($M196="","date de délivrance, ","")&amp;IF(AND($S196="Intérimaire",$N196=""),"date limite (fin de mission), ",""),LEN(IF($A196="","salarié, ",IF(COUNTIF(Salariés!$H$2:$H$151,$A196)&gt;1,"salarié en double, ",""))&amp;IF($B196="","famille, ","")&amp;IF($E196="","type de contrôle, ","")&amp;IF(AND($T196="Obligatoire",$O196="",$S196&lt;&gt;"Jeune en dérogation (R. 4153-40)"),"attestation médicale, ","")&amp;IF($H196="","contrôle des connaissances, ","")&amp;IF($K196="","échéance du contrôle, ","")&amp;IF($L196="","connaissance des lieux, ","")&amp;IF($M196="","date de délivrance, ","")&amp;IF(AND($S196="Intérimaire",$N196=""),"date limite (fin de mission), ",""))-2),IF(LEN(IF(AND($U196&lt;&gt;"",$M196&lt;&gt;"",$U196&gt;$M196),"attestation plus récente, ","")&amp;IF(AND($H196&lt;&gt;"",$M196&lt;&gt;"",$H196&gt;$M196),"contrôle plus récent, ","")&amp;IF(AND($L196&lt;&gt;"",$M196&lt;&gt;"",$L196&gt;$M196),"connaissance des lieux plus récente, ","")&amp;IF(AND($M196&lt;&gt;"",$M196&gt;TODAY()),"délivrance datée dans le futur, ",""))&gt;0,"À redélivrer : "&amp;LEFT(IF(AND($U196&lt;&gt;"",$M196&lt;&gt;"",$U196&gt;$M196),"attestation plus récente, ","")&amp;IF(AND($H196&lt;&gt;"",$M196&lt;&gt;"",$H196&gt;$M196),"contrôle plus récent, ","")&amp;IF(AND($L196&lt;&gt;"",$M196&lt;&gt;"",$L196&gt;$M196),"connaissance des lieux plus récente, ","")&amp;IF(AND($M196&lt;&gt;"",$M196&gt;TODAY()),"délivrance datée dans le futur, ",""),LEN(IF(AND($U196&lt;&gt;"",$M196&lt;&gt;"",$U196&gt;$M196),"attestation plus récente, ","")&amp;IF(AND($H196&lt;&gt;"",$M196&lt;&gt;"",$H196&gt;$M196),"contrôle plus récent, ","")&amp;IF(AND($L196&lt;&gt;"",$M196&lt;&gt;"",$L196&gt;$M196),"connaissance des lieux plus récente, ","")&amp;IF(AND($M196&lt;&gt;"",$M196&gt;TODAY()),"délivrance datée dans le futur, ",""))-2),IF($P196&lt;TODAY(),"Expirée",IF($P196-TODAY()&lt;=60,"À renouveler","Valide"))))))</f>
      </c>
      <c r="R196" s="8"/>
      <c r="S196" s="14">
        <f>IF($A196="","",IFERROR(INDEX(Salariés!$D$2:$D$151,MATCH($A196,Salariés!$H$2:$H$151,0))&amp;"",""))</f>
      </c>
      <c r="T196" s="14">
        <f>IF($B196="","",IFERROR(VLOOKUP($B196,'Référentiel'!$A$2:$B$10,2,FALSE),""))</f>
      </c>
      <c r="U196" s="14">
        <f>IF(OR($A196="",$T196&lt;&gt;"Obligatoire"),"",IFERROR(IF(INDEX(Salariés!$E$2:$E$151,MATCH($A196,Salariés!$H$2:$H$151,0))="","",INDEX(Salariés!$E$2:$E$151,MATCH($A196,Salariés!$H$2:$H$151,0))),""))</f>
      </c>
      <c r="V196" s="14">
        <f>IF(OR($Q196="Valide",$Q196="À renouveler"),$P196+ROW()/100000,"")</f>
      </c>
      <c r="W196" s="14">
        <f>IF(AND($A196&lt;&gt;"",$A196='Autorisation à imprimer'!$D$1,OR($Q196="Valide",$Q196="À renouveler")),ROW(),"")</f>
      </c>
    </row>
    <row r="197" spans="1:23" x14ac:dyDescent="0.25">
      <c r="A197" s="8"/>
      <c r="B197" s="8"/>
      <c r="C197" s="8"/>
      <c r="D197" s="8"/>
      <c r="E197" s="8"/>
      <c r="F197" s="8"/>
      <c r="G197" s="8"/>
      <c r="H197" s="12"/>
      <c r="I197" s="8"/>
      <c r="J197" s="12"/>
      <c r="K197" s="13">
        <f>IF(AND($H197&lt;&gt;"",AND($E197="CACES®",$F197&lt;&gt;"",$F197&lt;&gt;"Sans objet")),EDATE($H197,12*IFERROR(VLOOKUP($F197,'Référentiel'!$D$2:$G$9,4,FALSE),5))-1,IF($J197="","",$J197))</f>
      </c>
      <c r="L197" s="12"/>
      <c r="M197" s="12"/>
      <c r="N197" s="12"/>
      <c r="O197" s="13">
        <f>IF(OR($A197="",$T197&lt;&gt;"Obligatoire"),"",IFERROR(IF(INDEX(Salariés!$F$2:$F$151,MATCH($A197,Salariés!$H$2:$H$151,0))="","",INDEX(Salariés!$F$2:$F$151,MATCH($A197,Salariés!$H$2:$H$151,0))),""))</f>
      </c>
      <c r="P197" s="13">
        <f>IF(NOT(OR($A197&lt;&gt;"",$B197&lt;&gt;"")),"",IF(COUNT($O197,$K197,$N197)=0,"",MIN($O197,$K197,$N197)))</f>
      </c>
      <c r="Q197" s="14">
        <f>IF(NOT(OR($A197&lt;&gt;"",$B197&lt;&gt;"")),"",IF($S197="Jeune en dérogation (R. 4153-40)","À vérifier : régime des jeunes (R. 4153-40)",IF(LEN(IF($A197="","salarié, ",IF(COUNTIF(Salariés!$H$2:$H$151,$A197)&gt;1,"salarié en double, ",""))&amp;IF($B197="","famille, ","")&amp;IF($E197="","type de contrôle, ","")&amp;IF(AND($T197="Obligatoire",$O197="",$S197&lt;&gt;"Jeune en dérogation (R. 4153-40)"),"attestation médicale, ","")&amp;IF($H197="","contrôle des connaissances, ","")&amp;IF($K197="","échéance du contrôle, ","")&amp;IF($L197="","connaissance des lieux, ","")&amp;IF($M197="","date de délivrance, ","")&amp;IF(AND($S197="Intérimaire",$N197=""),"date limite (fin de mission), ",""))&gt;0,"Incomplète : "&amp;LEFT(IF($A197="","salarié, ",IF(COUNTIF(Salariés!$H$2:$H$151,$A197)&gt;1,"salarié en double, ",""))&amp;IF($B197="","famille, ","")&amp;IF($E197="","type de contrôle, ","")&amp;IF(AND($T197="Obligatoire",$O197="",$S197&lt;&gt;"Jeune en dérogation (R. 4153-40)"),"attestation médicale, ","")&amp;IF($H197="","contrôle des connaissances, ","")&amp;IF($K197="","échéance du contrôle, ","")&amp;IF($L197="","connaissance des lieux, ","")&amp;IF($M197="","date de délivrance, ","")&amp;IF(AND($S197="Intérimaire",$N197=""),"date limite (fin de mission), ",""),LEN(IF($A197="","salarié, ",IF(COUNTIF(Salariés!$H$2:$H$151,$A197)&gt;1,"salarié en double, ",""))&amp;IF($B197="","famille, ","")&amp;IF($E197="","type de contrôle, ","")&amp;IF(AND($T197="Obligatoire",$O197="",$S197&lt;&gt;"Jeune en dérogation (R. 4153-40)"),"attestation médicale, ","")&amp;IF($H197="","contrôle des connaissances, ","")&amp;IF($K197="","échéance du contrôle, ","")&amp;IF($L197="","connaissance des lieux, ","")&amp;IF($M197="","date de délivrance, ","")&amp;IF(AND($S197="Intérimaire",$N197=""),"date limite (fin de mission), ",""))-2),IF(LEN(IF(AND($U197&lt;&gt;"",$M197&lt;&gt;"",$U197&gt;$M197),"attestation plus récente, ","")&amp;IF(AND($H197&lt;&gt;"",$M197&lt;&gt;"",$H197&gt;$M197),"contrôle plus récent, ","")&amp;IF(AND($L197&lt;&gt;"",$M197&lt;&gt;"",$L197&gt;$M197),"connaissance des lieux plus récente, ","")&amp;IF(AND($M197&lt;&gt;"",$M197&gt;TODAY()),"délivrance datée dans le futur, ",""))&gt;0,"À redélivrer : "&amp;LEFT(IF(AND($U197&lt;&gt;"",$M197&lt;&gt;"",$U197&gt;$M197),"attestation plus récente, ","")&amp;IF(AND($H197&lt;&gt;"",$M197&lt;&gt;"",$H197&gt;$M197),"contrôle plus récent, ","")&amp;IF(AND($L197&lt;&gt;"",$M197&lt;&gt;"",$L197&gt;$M197),"connaissance des lieux plus récente, ","")&amp;IF(AND($M197&lt;&gt;"",$M197&gt;TODAY()),"délivrance datée dans le futur, ",""),LEN(IF(AND($U197&lt;&gt;"",$M197&lt;&gt;"",$U197&gt;$M197),"attestation plus récente, ","")&amp;IF(AND($H197&lt;&gt;"",$M197&lt;&gt;"",$H197&gt;$M197),"contrôle plus récent, ","")&amp;IF(AND($L197&lt;&gt;"",$M197&lt;&gt;"",$L197&gt;$M197),"connaissance des lieux plus récente, ","")&amp;IF(AND($M197&lt;&gt;"",$M197&gt;TODAY()),"délivrance datée dans le futur, ",""))-2),IF($P197&lt;TODAY(),"Expirée",IF($P197-TODAY()&lt;=60,"À renouveler","Valide"))))))</f>
      </c>
      <c r="R197" s="8"/>
      <c r="S197" s="14">
        <f>IF($A197="","",IFERROR(INDEX(Salariés!$D$2:$D$151,MATCH($A197,Salariés!$H$2:$H$151,0))&amp;"",""))</f>
      </c>
      <c r="T197" s="14">
        <f>IF($B197="","",IFERROR(VLOOKUP($B197,'Référentiel'!$A$2:$B$10,2,FALSE),""))</f>
      </c>
      <c r="U197" s="14">
        <f>IF(OR($A197="",$T197&lt;&gt;"Obligatoire"),"",IFERROR(IF(INDEX(Salariés!$E$2:$E$151,MATCH($A197,Salariés!$H$2:$H$151,0))="","",INDEX(Salariés!$E$2:$E$151,MATCH($A197,Salariés!$H$2:$H$151,0))),""))</f>
      </c>
      <c r="V197" s="14">
        <f>IF(OR($Q197="Valide",$Q197="À renouveler"),$P197+ROW()/100000,"")</f>
      </c>
      <c r="W197" s="14">
        <f>IF(AND($A197&lt;&gt;"",$A197='Autorisation à imprimer'!$D$1,OR($Q197="Valide",$Q197="À renouveler")),ROW(),"")</f>
      </c>
    </row>
    <row r="198" spans="1:23" x14ac:dyDescent="0.25">
      <c r="A198" s="8"/>
      <c r="B198" s="8"/>
      <c r="C198" s="8"/>
      <c r="D198" s="8"/>
      <c r="E198" s="8"/>
      <c r="F198" s="8"/>
      <c r="G198" s="8"/>
      <c r="H198" s="12"/>
      <c r="I198" s="8"/>
      <c r="J198" s="12"/>
      <c r="K198" s="13">
        <f>IF(AND($H198&lt;&gt;"",AND($E198="CACES®",$F198&lt;&gt;"",$F198&lt;&gt;"Sans objet")),EDATE($H198,12*IFERROR(VLOOKUP($F198,'Référentiel'!$D$2:$G$9,4,FALSE),5))-1,IF($J198="","",$J198))</f>
      </c>
      <c r="L198" s="12"/>
      <c r="M198" s="12"/>
      <c r="N198" s="12"/>
      <c r="O198" s="13">
        <f>IF(OR($A198="",$T198&lt;&gt;"Obligatoire"),"",IFERROR(IF(INDEX(Salariés!$F$2:$F$151,MATCH($A198,Salariés!$H$2:$H$151,0))="","",INDEX(Salariés!$F$2:$F$151,MATCH($A198,Salariés!$H$2:$H$151,0))),""))</f>
      </c>
      <c r="P198" s="13">
        <f>IF(NOT(OR($A198&lt;&gt;"",$B198&lt;&gt;"")),"",IF(COUNT($O198,$K198,$N198)=0,"",MIN($O198,$K198,$N198)))</f>
      </c>
      <c r="Q198" s="14">
        <f>IF(NOT(OR($A198&lt;&gt;"",$B198&lt;&gt;"")),"",IF($S198="Jeune en dérogation (R. 4153-40)","À vérifier : régime des jeunes (R. 4153-40)",IF(LEN(IF($A198="","salarié, ",IF(COUNTIF(Salariés!$H$2:$H$151,$A198)&gt;1,"salarié en double, ",""))&amp;IF($B198="","famille, ","")&amp;IF($E198="","type de contrôle, ","")&amp;IF(AND($T198="Obligatoire",$O198="",$S198&lt;&gt;"Jeune en dérogation (R. 4153-40)"),"attestation médicale, ","")&amp;IF($H198="","contrôle des connaissances, ","")&amp;IF($K198="","échéance du contrôle, ","")&amp;IF($L198="","connaissance des lieux, ","")&amp;IF($M198="","date de délivrance, ","")&amp;IF(AND($S198="Intérimaire",$N198=""),"date limite (fin de mission), ",""))&gt;0,"Incomplète : "&amp;LEFT(IF($A198="","salarié, ",IF(COUNTIF(Salariés!$H$2:$H$151,$A198)&gt;1,"salarié en double, ",""))&amp;IF($B198="","famille, ","")&amp;IF($E198="","type de contrôle, ","")&amp;IF(AND($T198="Obligatoire",$O198="",$S198&lt;&gt;"Jeune en dérogation (R. 4153-40)"),"attestation médicale, ","")&amp;IF($H198="","contrôle des connaissances, ","")&amp;IF($K198="","échéance du contrôle, ","")&amp;IF($L198="","connaissance des lieux, ","")&amp;IF($M198="","date de délivrance, ","")&amp;IF(AND($S198="Intérimaire",$N198=""),"date limite (fin de mission), ",""),LEN(IF($A198="","salarié, ",IF(COUNTIF(Salariés!$H$2:$H$151,$A198)&gt;1,"salarié en double, ",""))&amp;IF($B198="","famille, ","")&amp;IF($E198="","type de contrôle, ","")&amp;IF(AND($T198="Obligatoire",$O198="",$S198&lt;&gt;"Jeune en dérogation (R. 4153-40)"),"attestation médicale, ","")&amp;IF($H198="","contrôle des connaissances, ","")&amp;IF($K198="","échéance du contrôle, ","")&amp;IF($L198="","connaissance des lieux, ","")&amp;IF($M198="","date de délivrance, ","")&amp;IF(AND($S198="Intérimaire",$N198=""),"date limite (fin de mission), ",""))-2),IF(LEN(IF(AND($U198&lt;&gt;"",$M198&lt;&gt;"",$U198&gt;$M198),"attestation plus récente, ","")&amp;IF(AND($H198&lt;&gt;"",$M198&lt;&gt;"",$H198&gt;$M198),"contrôle plus récent, ","")&amp;IF(AND($L198&lt;&gt;"",$M198&lt;&gt;"",$L198&gt;$M198),"connaissance des lieux plus récente, ","")&amp;IF(AND($M198&lt;&gt;"",$M198&gt;TODAY()),"délivrance datée dans le futur, ",""))&gt;0,"À redélivrer : "&amp;LEFT(IF(AND($U198&lt;&gt;"",$M198&lt;&gt;"",$U198&gt;$M198),"attestation plus récente, ","")&amp;IF(AND($H198&lt;&gt;"",$M198&lt;&gt;"",$H198&gt;$M198),"contrôle plus récent, ","")&amp;IF(AND($L198&lt;&gt;"",$M198&lt;&gt;"",$L198&gt;$M198),"connaissance des lieux plus récente, ","")&amp;IF(AND($M198&lt;&gt;"",$M198&gt;TODAY()),"délivrance datée dans le futur, ",""),LEN(IF(AND($U198&lt;&gt;"",$M198&lt;&gt;"",$U198&gt;$M198),"attestation plus récente, ","")&amp;IF(AND($H198&lt;&gt;"",$M198&lt;&gt;"",$H198&gt;$M198),"contrôle plus récent, ","")&amp;IF(AND($L198&lt;&gt;"",$M198&lt;&gt;"",$L198&gt;$M198),"connaissance des lieux plus récente, ","")&amp;IF(AND($M198&lt;&gt;"",$M198&gt;TODAY()),"délivrance datée dans le futur, ",""))-2),IF($P198&lt;TODAY(),"Expirée",IF($P198-TODAY()&lt;=60,"À renouveler","Valide"))))))</f>
      </c>
      <c r="R198" s="8"/>
      <c r="S198" s="14">
        <f>IF($A198="","",IFERROR(INDEX(Salariés!$D$2:$D$151,MATCH($A198,Salariés!$H$2:$H$151,0))&amp;"",""))</f>
      </c>
      <c r="T198" s="14">
        <f>IF($B198="","",IFERROR(VLOOKUP($B198,'Référentiel'!$A$2:$B$10,2,FALSE),""))</f>
      </c>
      <c r="U198" s="14">
        <f>IF(OR($A198="",$T198&lt;&gt;"Obligatoire"),"",IFERROR(IF(INDEX(Salariés!$E$2:$E$151,MATCH($A198,Salariés!$H$2:$H$151,0))="","",INDEX(Salariés!$E$2:$E$151,MATCH($A198,Salariés!$H$2:$H$151,0))),""))</f>
      </c>
      <c r="V198" s="14">
        <f>IF(OR($Q198="Valide",$Q198="À renouveler"),$P198+ROW()/100000,"")</f>
      </c>
      <c r="W198" s="14">
        <f>IF(AND($A198&lt;&gt;"",$A198='Autorisation à imprimer'!$D$1,OR($Q198="Valide",$Q198="À renouveler")),ROW(),"")</f>
      </c>
    </row>
    <row r="199" spans="1:23" x14ac:dyDescent="0.25">
      <c r="A199" s="8"/>
      <c r="B199" s="8"/>
      <c r="C199" s="8"/>
      <c r="D199" s="8"/>
      <c r="E199" s="8"/>
      <c r="F199" s="8"/>
      <c r="G199" s="8"/>
      <c r="H199" s="12"/>
      <c r="I199" s="8"/>
      <c r="J199" s="12"/>
      <c r="K199" s="13">
        <f>IF(AND($H199&lt;&gt;"",AND($E199="CACES®",$F199&lt;&gt;"",$F199&lt;&gt;"Sans objet")),EDATE($H199,12*IFERROR(VLOOKUP($F199,'Référentiel'!$D$2:$G$9,4,FALSE),5))-1,IF($J199="","",$J199))</f>
      </c>
      <c r="L199" s="12"/>
      <c r="M199" s="12"/>
      <c r="N199" s="12"/>
      <c r="O199" s="13">
        <f>IF(OR($A199="",$T199&lt;&gt;"Obligatoire"),"",IFERROR(IF(INDEX(Salariés!$F$2:$F$151,MATCH($A199,Salariés!$H$2:$H$151,0))="","",INDEX(Salariés!$F$2:$F$151,MATCH($A199,Salariés!$H$2:$H$151,0))),""))</f>
      </c>
      <c r="P199" s="13">
        <f>IF(NOT(OR($A199&lt;&gt;"",$B199&lt;&gt;"")),"",IF(COUNT($O199,$K199,$N199)=0,"",MIN($O199,$K199,$N199)))</f>
      </c>
      <c r="Q199" s="14">
        <f>IF(NOT(OR($A199&lt;&gt;"",$B199&lt;&gt;"")),"",IF($S199="Jeune en dérogation (R. 4153-40)","À vérifier : régime des jeunes (R. 4153-40)",IF(LEN(IF($A199="","salarié, ",IF(COUNTIF(Salariés!$H$2:$H$151,$A199)&gt;1,"salarié en double, ",""))&amp;IF($B199="","famille, ","")&amp;IF($E199="","type de contrôle, ","")&amp;IF(AND($T199="Obligatoire",$O199="",$S199&lt;&gt;"Jeune en dérogation (R. 4153-40)"),"attestation médicale, ","")&amp;IF($H199="","contrôle des connaissances, ","")&amp;IF($K199="","échéance du contrôle, ","")&amp;IF($L199="","connaissance des lieux, ","")&amp;IF($M199="","date de délivrance, ","")&amp;IF(AND($S199="Intérimaire",$N199=""),"date limite (fin de mission), ",""))&gt;0,"Incomplète : "&amp;LEFT(IF($A199="","salarié, ",IF(COUNTIF(Salariés!$H$2:$H$151,$A199)&gt;1,"salarié en double, ",""))&amp;IF($B199="","famille, ","")&amp;IF($E199="","type de contrôle, ","")&amp;IF(AND($T199="Obligatoire",$O199="",$S199&lt;&gt;"Jeune en dérogation (R. 4153-40)"),"attestation médicale, ","")&amp;IF($H199="","contrôle des connaissances, ","")&amp;IF($K199="","échéance du contrôle, ","")&amp;IF($L199="","connaissance des lieux, ","")&amp;IF($M199="","date de délivrance, ","")&amp;IF(AND($S199="Intérimaire",$N199=""),"date limite (fin de mission), ",""),LEN(IF($A199="","salarié, ",IF(COUNTIF(Salariés!$H$2:$H$151,$A199)&gt;1,"salarié en double, ",""))&amp;IF($B199="","famille, ","")&amp;IF($E199="","type de contrôle, ","")&amp;IF(AND($T199="Obligatoire",$O199="",$S199&lt;&gt;"Jeune en dérogation (R. 4153-40)"),"attestation médicale, ","")&amp;IF($H199="","contrôle des connaissances, ","")&amp;IF($K199="","échéance du contrôle, ","")&amp;IF($L199="","connaissance des lieux, ","")&amp;IF($M199="","date de délivrance, ","")&amp;IF(AND($S199="Intérimaire",$N199=""),"date limite (fin de mission), ",""))-2),IF(LEN(IF(AND($U199&lt;&gt;"",$M199&lt;&gt;"",$U199&gt;$M199),"attestation plus récente, ","")&amp;IF(AND($H199&lt;&gt;"",$M199&lt;&gt;"",$H199&gt;$M199),"contrôle plus récent, ","")&amp;IF(AND($L199&lt;&gt;"",$M199&lt;&gt;"",$L199&gt;$M199),"connaissance des lieux plus récente, ","")&amp;IF(AND($M199&lt;&gt;"",$M199&gt;TODAY()),"délivrance datée dans le futur, ",""))&gt;0,"À redélivrer : "&amp;LEFT(IF(AND($U199&lt;&gt;"",$M199&lt;&gt;"",$U199&gt;$M199),"attestation plus récente, ","")&amp;IF(AND($H199&lt;&gt;"",$M199&lt;&gt;"",$H199&gt;$M199),"contrôle plus récent, ","")&amp;IF(AND($L199&lt;&gt;"",$M199&lt;&gt;"",$L199&gt;$M199),"connaissance des lieux plus récente, ","")&amp;IF(AND($M199&lt;&gt;"",$M199&gt;TODAY()),"délivrance datée dans le futur, ",""),LEN(IF(AND($U199&lt;&gt;"",$M199&lt;&gt;"",$U199&gt;$M199),"attestation plus récente, ","")&amp;IF(AND($H199&lt;&gt;"",$M199&lt;&gt;"",$H199&gt;$M199),"contrôle plus récent, ","")&amp;IF(AND($L199&lt;&gt;"",$M199&lt;&gt;"",$L199&gt;$M199),"connaissance des lieux plus récente, ","")&amp;IF(AND($M199&lt;&gt;"",$M199&gt;TODAY()),"délivrance datée dans le futur, ",""))-2),IF($P199&lt;TODAY(),"Expirée",IF($P199-TODAY()&lt;=60,"À renouveler","Valide"))))))</f>
      </c>
      <c r="R199" s="8"/>
      <c r="S199" s="14">
        <f>IF($A199="","",IFERROR(INDEX(Salariés!$D$2:$D$151,MATCH($A199,Salariés!$H$2:$H$151,0))&amp;"",""))</f>
      </c>
      <c r="T199" s="14">
        <f>IF($B199="","",IFERROR(VLOOKUP($B199,'Référentiel'!$A$2:$B$10,2,FALSE),""))</f>
      </c>
      <c r="U199" s="14">
        <f>IF(OR($A199="",$T199&lt;&gt;"Obligatoire"),"",IFERROR(IF(INDEX(Salariés!$E$2:$E$151,MATCH($A199,Salariés!$H$2:$H$151,0))="","",INDEX(Salariés!$E$2:$E$151,MATCH($A199,Salariés!$H$2:$H$151,0))),""))</f>
      </c>
      <c r="V199" s="14">
        <f>IF(OR($Q199="Valide",$Q199="À renouveler"),$P199+ROW()/100000,"")</f>
      </c>
      <c r="W199" s="14">
        <f>IF(AND($A199&lt;&gt;"",$A199='Autorisation à imprimer'!$D$1,OR($Q199="Valide",$Q199="À renouveler")),ROW(),"")</f>
      </c>
    </row>
    <row r="200" spans="1:23" x14ac:dyDescent="0.25">
      <c r="A200" s="8"/>
      <c r="B200" s="8"/>
      <c r="C200" s="8"/>
      <c r="D200" s="8"/>
      <c r="E200" s="8"/>
      <c r="F200" s="8"/>
      <c r="G200" s="8"/>
      <c r="H200" s="12"/>
      <c r="I200" s="8"/>
      <c r="J200" s="12"/>
      <c r="K200" s="13">
        <f>IF(AND($H200&lt;&gt;"",AND($E200="CACES®",$F200&lt;&gt;"",$F200&lt;&gt;"Sans objet")),EDATE($H200,12*IFERROR(VLOOKUP($F200,'Référentiel'!$D$2:$G$9,4,FALSE),5))-1,IF($J200="","",$J200))</f>
      </c>
      <c r="L200" s="12"/>
      <c r="M200" s="12"/>
      <c r="N200" s="12"/>
      <c r="O200" s="13">
        <f>IF(OR($A200="",$T200&lt;&gt;"Obligatoire"),"",IFERROR(IF(INDEX(Salariés!$F$2:$F$151,MATCH($A200,Salariés!$H$2:$H$151,0))="","",INDEX(Salariés!$F$2:$F$151,MATCH($A200,Salariés!$H$2:$H$151,0))),""))</f>
      </c>
      <c r="P200" s="13">
        <f>IF(NOT(OR($A200&lt;&gt;"",$B200&lt;&gt;"")),"",IF(COUNT($O200,$K200,$N200)=0,"",MIN($O200,$K200,$N200)))</f>
      </c>
      <c r="Q200" s="14">
        <f>IF(NOT(OR($A200&lt;&gt;"",$B200&lt;&gt;"")),"",IF($S200="Jeune en dérogation (R. 4153-40)","À vérifier : régime des jeunes (R. 4153-40)",IF(LEN(IF($A200="","salarié, ",IF(COUNTIF(Salariés!$H$2:$H$151,$A200)&gt;1,"salarié en double, ",""))&amp;IF($B200="","famille, ","")&amp;IF($E200="","type de contrôle, ","")&amp;IF(AND($T200="Obligatoire",$O200="",$S200&lt;&gt;"Jeune en dérogation (R. 4153-40)"),"attestation médicale, ","")&amp;IF($H200="","contrôle des connaissances, ","")&amp;IF($K200="","échéance du contrôle, ","")&amp;IF($L200="","connaissance des lieux, ","")&amp;IF($M200="","date de délivrance, ","")&amp;IF(AND($S200="Intérimaire",$N200=""),"date limite (fin de mission), ",""))&gt;0,"Incomplète : "&amp;LEFT(IF($A200="","salarié, ",IF(COUNTIF(Salariés!$H$2:$H$151,$A200)&gt;1,"salarié en double, ",""))&amp;IF($B200="","famille, ","")&amp;IF($E200="","type de contrôle, ","")&amp;IF(AND($T200="Obligatoire",$O200="",$S200&lt;&gt;"Jeune en dérogation (R. 4153-40)"),"attestation médicale, ","")&amp;IF($H200="","contrôle des connaissances, ","")&amp;IF($K200="","échéance du contrôle, ","")&amp;IF($L200="","connaissance des lieux, ","")&amp;IF($M200="","date de délivrance, ","")&amp;IF(AND($S200="Intérimaire",$N200=""),"date limite (fin de mission), ",""),LEN(IF($A200="","salarié, ",IF(COUNTIF(Salariés!$H$2:$H$151,$A200)&gt;1,"salarié en double, ",""))&amp;IF($B200="","famille, ","")&amp;IF($E200="","type de contrôle, ","")&amp;IF(AND($T200="Obligatoire",$O200="",$S200&lt;&gt;"Jeune en dérogation (R. 4153-40)"),"attestation médicale, ","")&amp;IF($H200="","contrôle des connaissances, ","")&amp;IF($K200="","échéance du contrôle, ","")&amp;IF($L200="","connaissance des lieux, ","")&amp;IF($M200="","date de délivrance, ","")&amp;IF(AND($S200="Intérimaire",$N200=""),"date limite (fin de mission), ",""))-2),IF(LEN(IF(AND($U200&lt;&gt;"",$M200&lt;&gt;"",$U200&gt;$M200),"attestation plus récente, ","")&amp;IF(AND($H200&lt;&gt;"",$M200&lt;&gt;"",$H200&gt;$M200),"contrôle plus récent, ","")&amp;IF(AND($L200&lt;&gt;"",$M200&lt;&gt;"",$L200&gt;$M200),"connaissance des lieux plus récente, ","")&amp;IF(AND($M200&lt;&gt;"",$M200&gt;TODAY()),"délivrance datée dans le futur, ",""))&gt;0,"À redélivrer : "&amp;LEFT(IF(AND($U200&lt;&gt;"",$M200&lt;&gt;"",$U200&gt;$M200),"attestation plus récente, ","")&amp;IF(AND($H200&lt;&gt;"",$M200&lt;&gt;"",$H200&gt;$M200),"contrôle plus récent, ","")&amp;IF(AND($L200&lt;&gt;"",$M200&lt;&gt;"",$L200&gt;$M200),"connaissance des lieux plus récente, ","")&amp;IF(AND($M200&lt;&gt;"",$M200&gt;TODAY()),"délivrance datée dans le futur, ",""),LEN(IF(AND($U200&lt;&gt;"",$M200&lt;&gt;"",$U200&gt;$M200),"attestation plus récente, ","")&amp;IF(AND($H200&lt;&gt;"",$M200&lt;&gt;"",$H200&gt;$M200),"contrôle plus récent, ","")&amp;IF(AND($L200&lt;&gt;"",$M200&lt;&gt;"",$L200&gt;$M200),"connaissance des lieux plus récente, ","")&amp;IF(AND($M200&lt;&gt;"",$M200&gt;TODAY()),"délivrance datée dans le futur, ",""))-2),IF($P200&lt;TODAY(),"Expirée",IF($P200-TODAY()&lt;=60,"À renouveler","Valide"))))))</f>
      </c>
      <c r="R200" s="8"/>
      <c r="S200" s="14">
        <f>IF($A200="","",IFERROR(INDEX(Salariés!$D$2:$D$151,MATCH($A200,Salariés!$H$2:$H$151,0))&amp;"",""))</f>
      </c>
      <c r="T200" s="14">
        <f>IF($B200="","",IFERROR(VLOOKUP($B200,'Référentiel'!$A$2:$B$10,2,FALSE),""))</f>
      </c>
      <c r="U200" s="14">
        <f>IF(OR($A200="",$T200&lt;&gt;"Obligatoire"),"",IFERROR(IF(INDEX(Salariés!$E$2:$E$151,MATCH($A200,Salariés!$H$2:$H$151,0))="","",INDEX(Salariés!$E$2:$E$151,MATCH($A200,Salariés!$H$2:$H$151,0))),""))</f>
      </c>
      <c r="V200" s="14">
        <f>IF(OR($Q200="Valide",$Q200="À renouveler"),$P200+ROW()/100000,"")</f>
      </c>
      <c r="W200" s="14">
        <f>IF(AND($A200&lt;&gt;"",$A200='Autorisation à imprimer'!$D$1,OR($Q200="Valide",$Q200="À renouveler")),ROW(),"")</f>
      </c>
    </row>
    <row r="201" spans="1:23" x14ac:dyDescent="0.25">
      <c r="A201" s="8"/>
      <c r="B201" s="8"/>
      <c r="C201" s="8"/>
      <c r="D201" s="8"/>
      <c r="E201" s="8"/>
      <c r="F201" s="8"/>
      <c r="G201" s="8"/>
      <c r="H201" s="12"/>
      <c r="I201" s="8"/>
      <c r="J201" s="12"/>
      <c r="K201" s="13">
        <f>IF(AND($H201&lt;&gt;"",AND($E201="CACES®",$F201&lt;&gt;"",$F201&lt;&gt;"Sans objet")),EDATE($H201,12*IFERROR(VLOOKUP($F201,'Référentiel'!$D$2:$G$9,4,FALSE),5))-1,IF($J201="","",$J201))</f>
      </c>
      <c r="L201" s="12"/>
      <c r="M201" s="12"/>
      <c r="N201" s="12"/>
      <c r="O201" s="13">
        <f>IF(OR($A201="",$T201&lt;&gt;"Obligatoire"),"",IFERROR(IF(INDEX(Salariés!$F$2:$F$151,MATCH($A201,Salariés!$H$2:$H$151,0))="","",INDEX(Salariés!$F$2:$F$151,MATCH($A201,Salariés!$H$2:$H$151,0))),""))</f>
      </c>
      <c r="P201" s="13">
        <f>IF(NOT(OR($A201&lt;&gt;"",$B201&lt;&gt;"")),"",IF(COUNT($O201,$K201,$N201)=0,"",MIN($O201,$K201,$N201)))</f>
      </c>
      <c r="Q201" s="14">
        <f>IF(NOT(OR($A201&lt;&gt;"",$B201&lt;&gt;"")),"",IF($S201="Jeune en dérogation (R. 4153-40)","À vérifier : régime des jeunes (R. 4153-40)",IF(LEN(IF($A201="","salarié, ",IF(COUNTIF(Salariés!$H$2:$H$151,$A201)&gt;1,"salarié en double, ",""))&amp;IF($B201="","famille, ","")&amp;IF($E201="","type de contrôle, ","")&amp;IF(AND($T201="Obligatoire",$O201="",$S201&lt;&gt;"Jeune en dérogation (R. 4153-40)"),"attestation médicale, ","")&amp;IF($H201="","contrôle des connaissances, ","")&amp;IF($K201="","échéance du contrôle, ","")&amp;IF($L201="","connaissance des lieux, ","")&amp;IF($M201="","date de délivrance, ","")&amp;IF(AND($S201="Intérimaire",$N201=""),"date limite (fin de mission), ",""))&gt;0,"Incomplète : "&amp;LEFT(IF($A201="","salarié, ",IF(COUNTIF(Salariés!$H$2:$H$151,$A201)&gt;1,"salarié en double, ",""))&amp;IF($B201="","famille, ","")&amp;IF($E201="","type de contrôle, ","")&amp;IF(AND($T201="Obligatoire",$O201="",$S201&lt;&gt;"Jeune en dérogation (R. 4153-40)"),"attestation médicale, ","")&amp;IF($H201="","contrôle des connaissances, ","")&amp;IF($K201="","échéance du contrôle, ","")&amp;IF($L201="","connaissance des lieux, ","")&amp;IF($M201="","date de délivrance, ","")&amp;IF(AND($S201="Intérimaire",$N201=""),"date limite (fin de mission), ",""),LEN(IF($A201="","salarié, ",IF(COUNTIF(Salariés!$H$2:$H$151,$A201)&gt;1,"salarié en double, ",""))&amp;IF($B201="","famille, ","")&amp;IF($E201="","type de contrôle, ","")&amp;IF(AND($T201="Obligatoire",$O201="",$S201&lt;&gt;"Jeune en dérogation (R. 4153-40)"),"attestation médicale, ","")&amp;IF($H201="","contrôle des connaissances, ","")&amp;IF($K201="","échéance du contrôle, ","")&amp;IF($L201="","connaissance des lieux, ","")&amp;IF($M201="","date de délivrance, ","")&amp;IF(AND($S201="Intérimaire",$N201=""),"date limite (fin de mission), ",""))-2),IF(LEN(IF(AND($U201&lt;&gt;"",$M201&lt;&gt;"",$U201&gt;$M201),"attestation plus récente, ","")&amp;IF(AND($H201&lt;&gt;"",$M201&lt;&gt;"",$H201&gt;$M201),"contrôle plus récent, ","")&amp;IF(AND($L201&lt;&gt;"",$M201&lt;&gt;"",$L201&gt;$M201),"connaissance des lieux plus récente, ","")&amp;IF(AND($M201&lt;&gt;"",$M201&gt;TODAY()),"délivrance datée dans le futur, ",""))&gt;0,"À redélivrer : "&amp;LEFT(IF(AND($U201&lt;&gt;"",$M201&lt;&gt;"",$U201&gt;$M201),"attestation plus récente, ","")&amp;IF(AND($H201&lt;&gt;"",$M201&lt;&gt;"",$H201&gt;$M201),"contrôle plus récent, ","")&amp;IF(AND($L201&lt;&gt;"",$M201&lt;&gt;"",$L201&gt;$M201),"connaissance des lieux plus récente, ","")&amp;IF(AND($M201&lt;&gt;"",$M201&gt;TODAY()),"délivrance datée dans le futur, ",""),LEN(IF(AND($U201&lt;&gt;"",$M201&lt;&gt;"",$U201&gt;$M201),"attestation plus récente, ","")&amp;IF(AND($H201&lt;&gt;"",$M201&lt;&gt;"",$H201&gt;$M201),"contrôle plus récent, ","")&amp;IF(AND($L201&lt;&gt;"",$M201&lt;&gt;"",$L201&gt;$M201),"connaissance des lieux plus récente, ","")&amp;IF(AND($M201&lt;&gt;"",$M201&gt;TODAY()),"délivrance datée dans le futur, ",""))-2),IF($P201&lt;TODAY(),"Expirée",IF($P201-TODAY()&lt;=60,"À renouveler","Valide"))))))</f>
      </c>
      <c r="R201" s="8"/>
      <c r="S201" s="14">
        <f>IF($A201="","",IFERROR(INDEX(Salariés!$D$2:$D$151,MATCH($A201,Salariés!$H$2:$H$151,0))&amp;"",""))</f>
      </c>
      <c r="T201" s="14">
        <f>IF($B201="","",IFERROR(VLOOKUP($B201,'Référentiel'!$A$2:$B$10,2,FALSE),""))</f>
      </c>
      <c r="U201" s="14">
        <f>IF(OR($A201="",$T201&lt;&gt;"Obligatoire"),"",IFERROR(IF(INDEX(Salariés!$E$2:$E$151,MATCH($A201,Salariés!$H$2:$H$151,0))="","",INDEX(Salariés!$E$2:$E$151,MATCH($A201,Salariés!$H$2:$H$151,0))),""))</f>
      </c>
      <c r="V201" s="14">
        <f>IF(OR($Q201="Valide",$Q201="À renouveler"),$P201+ROW()/100000,"")</f>
      </c>
      <c r="W201" s="14">
        <f>IF(AND($A201&lt;&gt;"",$A201='Autorisation à imprimer'!$D$1,OR($Q201="Valide",$Q201="À renouveler")),ROW(),"")</f>
      </c>
    </row>
    <row r="202" spans="1:23" x14ac:dyDescent="0.25">
      <c r="A202" s="8"/>
      <c r="B202" s="8"/>
      <c r="C202" s="8"/>
      <c r="D202" s="8"/>
      <c r="E202" s="8"/>
      <c r="F202" s="8"/>
      <c r="G202" s="8"/>
      <c r="H202" s="12"/>
      <c r="I202" s="8"/>
      <c r="J202" s="12"/>
      <c r="K202" s="13">
        <f>IF(AND($H202&lt;&gt;"",AND($E202="CACES®",$F202&lt;&gt;"",$F202&lt;&gt;"Sans objet")),EDATE($H202,12*IFERROR(VLOOKUP($F202,'Référentiel'!$D$2:$G$9,4,FALSE),5))-1,IF($J202="","",$J202))</f>
      </c>
      <c r="L202" s="12"/>
      <c r="M202" s="12"/>
      <c r="N202" s="12"/>
      <c r="O202" s="13">
        <f>IF(OR($A202="",$T202&lt;&gt;"Obligatoire"),"",IFERROR(IF(INDEX(Salariés!$F$2:$F$151,MATCH($A202,Salariés!$H$2:$H$151,0))="","",INDEX(Salariés!$F$2:$F$151,MATCH($A202,Salariés!$H$2:$H$151,0))),""))</f>
      </c>
      <c r="P202" s="13">
        <f>IF(NOT(OR($A202&lt;&gt;"",$B202&lt;&gt;"")),"",IF(COUNT($O202,$K202,$N202)=0,"",MIN($O202,$K202,$N202)))</f>
      </c>
      <c r="Q202" s="14">
        <f>IF(NOT(OR($A202&lt;&gt;"",$B202&lt;&gt;"")),"",IF($S202="Jeune en dérogation (R. 4153-40)","À vérifier : régime des jeunes (R. 4153-40)",IF(LEN(IF($A202="","salarié, ",IF(COUNTIF(Salariés!$H$2:$H$151,$A202)&gt;1,"salarié en double, ",""))&amp;IF($B202="","famille, ","")&amp;IF($E202="","type de contrôle, ","")&amp;IF(AND($T202="Obligatoire",$O202="",$S202&lt;&gt;"Jeune en dérogation (R. 4153-40)"),"attestation médicale, ","")&amp;IF($H202="","contrôle des connaissances, ","")&amp;IF($K202="","échéance du contrôle, ","")&amp;IF($L202="","connaissance des lieux, ","")&amp;IF($M202="","date de délivrance, ","")&amp;IF(AND($S202="Intérimaire",$N202=""),"date limite (fin de mission), ",""))&gt;0,"Incomplète : "&amp;LEFT(IF($A202="","salarié, ",IF(COUNTIF(Salariés!$H$2:$H$151,$A202)&gt;1,"salarié en double, ",""))&amp;IF($B202="","famille, ","")&amp;IF($E202="","type de contrôle, ","")&amp;IF(AND($T202="Obligatoire",$O202="",$S202&lt;&gt;"Jeune en dérogation (R. 4153-40)"),"attestation médicale, ","")&amp;IF($H202="","contrôle des connaissances, ","")&amp;IF($K202="","échéance du contrôle, ","")&amp;IF($L202="","connaissance des lieux, ","")&amp;IF($M202="","date de délivrance, ","")&amp;IF(AND($S202="Intérimaire",$N202=""),"date limite (fin de mission), ",""),LEN(IF($A202="","salarié, ",IF(COUNTIF(Salariés!$H$2:$H$151,$A202)&gt;1,"salarié en double, ",""))&amp;IF($B202="","famille, ","")&amp;IF($E202="","type de contrôle, ","")&amp;IF(AND($T202="Obligatoire",$O202="",$S202&lt;&gt;"Jeune en dérogation (R. 4153-40)"),"attestation médicale, ","")&amp;IF($H202="","contrôle des connaissances, ","")&amp;IF($K202="","échéance du contrôle, ","")&amp;IF($L202="","connaissance des lieux, ","")&amp;IF($M202="","date de délivrance, ","")&amp;IF(AND($S202="Intérimaire",$N202=""),"date limite (fin de mission), ",""))-2),IF(LEN(IF(AND($U202&lt;&gt;"",$M202&lt;&gt;"",$U202&gt;$M202),"attestation plus récente, ","")&amp;IF(AND($H202&lt;&gt;"",$M202&lt;&gt;"",$H202&gt;$M202),"contrôle plus récent, ","")&amp;IF(AND($L202&lt;&gt;"",$M202&lt;&gt;"",$L202&gt;$M202),"connaissance des lieux plus récente, ","")&amp;IF(AND($M202&lt;&gt;"",$M202&gt;TODAY()),"délivrance datée dans le futur, ",""))&gt;0,"À redélivrer : "&amp;LEFT(IF(AND($U202&lt;&gt;"",$M202&lt;&gt;"",$U202&gt;$M202),"attestation plus récente, ","")&amp;IF(AND($H202&lt;&gt;"",$M202&lt;&gt;"",$H202&gt;$M202),"contrôle plus récent, ","")&amp;IF(AND($L202&lt;&gt;"",$M202&lt;&gt;"",$L202&gt;$M202),"connaissance des lieux plus récente, ","")&amp;IF(AND($M202&lt;&gt;"",$M202&gt;TODAY()),"délivrance datée dans le futur, ",""),LEN(IF(AND($U202&lt;&gt;"",$M202&lt;&gt;"",$U202&gt;$M202),"attestation plus récente, ","")&amp;IF(AND($H202&lt;&gt;"",$M202&lt;&gt;"",$H202&gt;$M202),"contrôle plus récent, ","")&amp;IF(AND($L202&lt;&gt;"",$M202&lt;&gt;"",$L202&gt;$M202),"connaissance des lieux plus récente, ","")&amp;IF(AND($M202&lt;&gt;"",$M202&gt;TODAY()),"délivrance datée dans le futur, ",""))-2),IF($P202&lt;TODAY(),"Expirée",IF($P202-TODAY()&lt;=60,"À renouveler","Valide"))))))</f>
      </c>
      <c r="R202" s="8"/>
      <c r="S202" s="14">
        <f>IF($A202="","",IFERROR(INDEX(Salariés!$D$2:$D$151,MATCH($A202,Salariés!$H$2:$H$151,0))&amp;"",""))</f>
      </c>
      <c r="T202" s="14">
        <f>IF($B202="","",IFERROR(VLOOKUP($B202,'Référentiel'!$A$2:$B$10,2,FALSE),""))</f>
      </c>
      <c r="U202" s="14">
        <f>IF(OR($A202="",$T202&lt;&gt;"Obligatoire"),"",IFERROR(IF(INDEX(Salariés!$E$2:$E$151,MATCH($A202,Salariés!$H$2:$H$151,0))="","",INDEX(Salariés!$E$2:$E$151,MATCH($A202,Salariés!$H$2:$H$151,0))),""))</f>
      </c>
      <c r="V202" s="14">
        <f>IF(OR($Q202="Valide",$Q202="À renouveler"),$P202+ROW()/100000,"")</f>
      </c>
      <c r="W202" s="14">
        <f>IF(AND($A202&lt;&gt;"",$A202='Autorisation à imprimer'!$D$1,OR($Q202="Valide",$Q202="À renouveler")),ROW(),"")</f>
      </c>
    </row>
    <row r="203" spans="1:23" x14ac:dyDescent="0.25">
      <c r="A203" s="8"/>
      <c r="B203" s="8"/>
      <c r="C203" s="8"/>
      <c r="D203" s="8"/>
      <c r="E203" s="8"/>
      <c r="F203" s="8"/>
      <c r="G203" s="8"/>
      <c r="H203" s="12"/>
      <c r="I203" s="8"/>
      <c r="J203" s="12"/>
      <c r="K203" s="13">
        <f>IF(AND($H203&lt;&gt;"",AND($E203="CACES®",$F203&lt;&gt;"",$F203&lt;&gt;"Sans objet")),EDATE($H203,12*IFERROR(VLOOKUP($F203,'Référentiel'!$D$2:$G$9,4,FALSE),5))-1,IF($J203="","",$J203))</f>
      </c>
      <c r="L203" s="12"/>
      <c r="M203" s="12"/>
      <c r="N203" s="12"/>
      <c r="O203" s="13">
        <f>IF(OR($A203="",$T203&lt;&gt;"Obligatoire"),"",IFERROR(IF(INDEX(Salariés!$F$2:$F$151,MATCH($A203,Salariés!$H$2:$H$151,0))="","",INDEX(Salariés!$F$2:$F$151,MATCH($A203,Salariés!$H$2:$H$151,0))),""))</f>
      </c>
      <c r="P203" s="13">
        <f>IF(NOT(OR($A203&lt;&gt;"",$B203&lt;&gt;"")),"",IF(COUNT($O203,$K203,$N203)=0,"",MIN($O203,$K203,$N203)))</f>
      </c>
      <c r="Q203" s="14">
        <f>IF(NOT(OR($A203&lt;&gt;"",$B203&lt;&gt;"")),"",IF($S203="Jeune en dérogation (R. 4153-40)","À vérifier : régime des jeunes (R. 4153-40)",IF(LEN(IF($A203="","salarié, ",IF(COUNTIF(Salariés!$H$2:$H$151,$A203)&gt;1,"salarié en double, ",""))&amp;IF($B203="","famille, ","")&amp;IF($E203="","type de contrôle, ","")&amp;IF(AND($T203="Obligatoire",$O203="",$S203&lt;&gt;"Jeune en dérogation (R. 4153-40)"),"attestation médicale, ","")&amp;IF($H203="","contrôle des connaissances, ","")&amp;IF($K203="","échéance du contrôle, ","")&amp;IF($L203="","connaissance des lieux, ","")&amp;IF($M203="","date de délivrance, ","")&amp;IF(AND($S203="Intérimaire",$N203=""),"date limite (fin de mission), ",""))&gt;0,"Incomplète : "&amp;LEFT(IF($A203="","salarié, ",IF(COUNTIF(Salariés!$H$2:$H$151,$A203)&gt;1,"salarié en double, ",""))&amp;IF($B203="","famille, ","")&amp;IF($E203="","type de contrôle, ","")&amp;IF(AND($T203="Obligatoire",$O203="",$S203&lt;&gt;"Jeune en dérogation (R. 4153-40)"),"attestation médicale, ","")&amp;IF($H203="","contrôle des connaissances, ","")&amp;IF($K203="","échéance du contrôle, ","")&amp;IF($L203="","connaissance des lieux, ","")&amp;IF($M203="","date de délivrance, ","")&amp;IF(AND($S203="Intérimaire",$N203=""),"date limite (fin de mission), ",""),LEN(IF($A203="","salarié, ",IF(COUNTIF(Salariés!$H$2:$H$151,$A203)&gt;1,"salarié en double, ",""))&amp;IF($B203="","famille, ","")&amp;IF($E203="","type de contrôle, ","")&amp;IF(AND($T203="Obligatoire",$O203="",$S203&lt;&gt;"Jeune en dérogation (R. 4153-40)"),"attestation médicale, ","")&amp;IF($H203="","contrôle des connaissances, ","")&amp;IF($K203="","échéance du contrôle, ","")&amp;IF($L203="","connaissance des lieux, ","")&amp;IF($M203="","date de délivrance, ","")&amp;IF(AND($S203="Intérimaire",$N203=""),"date limite (fin de mission), ",""))-2),IF(LEN(IF(AND($U203&lt;&gt;"",$M203&lt;&gt;"",$U203&gt;$M203),"attestation plus récente, ","")&amp;IF(AND($H203&lt;&gt;"",$M203&lt;&gt;"",$H203&gt;$M203),"contrôle plus récent, ","")&amp;IF(AND($L203&lt;&gt;"",$M203&lt;&gt;"",$L203&gt;$M203),"connaissance des lieux plus récente, ","")&amp;IF(AND($M203&lt;&gt;"",$M203&gt;TODAY()),"délivrance datée dans le futur, ",""))&gt;0,"À redélivrer : "&amp;LEFT(IF(AND($U203&lt;&gt;"",$M203&lt;&gt;"",$U203&gt;$M203),"attestation plus récente, ","")&amp;IF(AND($H203&lt;&gt;"",$M203&lt;&gt;"",$H203&gt;$M203),"contrôle plus récent, ","")&amp;IF(AND($L203&lt;&gt;"",$M203&lt;&gt;"",$L203&gt;$M203),"connaissance des lieux plus récente, ","")&amp;IF(AND($M203&lt;&gt;"",$M203&gt;TODAY()),"délivrance datée dans le futur, ",""),LEN(IF(AND($U203&lt;&gt;"",$M203&lt;&gt;"",$U203&gt;$M203),"attestation plus récente, ","")&amp;IF(AND($H203&lt;&gt;"",$M203&lt;&gt;"",$H203&gt;$M203),"contrôle plus récent, ","")&amp;IF(AND($L203&lt;&gt;"",$M203&lt;&gt;"",$L203&gt;$M203),"connaissance des lieux plus récente, ","")&amp;IF(AND($M203&lt;&gt;"",$M203&gt;TODAY()),"délivrance datée dans le futur, ",""))-2),IF($P203&lt;TODAY(),"Expirée",IF($P203-TODAY()&lt;=60,"À renouveler","Valide"))))))</f>
      </c>
      <c r="R203" s="8"/>
      <c r="S203" s="14">
        <f>IF($A203="","",IFERROR(INDEX(Salariés!$D$2:$D$151,MATCH($A203,Salariés!$H$2:$H$151,0))&amp;"",""))</f>
      </c>
      <c r="T203" s="14">
        <f>IF($B203="","",IFERROR(VLOOKUP($B203,'Référentiel'!$A$2:$B$10,2,FALSE),""))</f>
      </c>
      <c r="U203" s="14">
        <f>IF(OR($A203="",$T203&lt;&gt;"Obligatoire"),"",IFERROR(IF(INDEX(Salariés!$E$2:$E$151,MATCH($A203,Salariés!$H$2:$H$151,0))="","",INDEX(Salariés!$E$2:$E$151,MATCH($A203,Salariés!$H$2:$H$151,0))),""))</f>
      </c>
      <c r="V203" s="14">
        <f>IF(OR($Q203="Valide",$Q203="À renouveler"),$P203+ROW()/100000,"")</f>
      </c>
      <c r="W203" s="14">
        <f>IF(AND($A203&lt;&gt;"",$A203='Autorisation à imprimer'!$D$1,OR($Q203="Valide",$Q203="À renouveler")),ROW(),"")</f>
      </c>
    </row>
    <row r="204" spans="1:23" x14ac:dyDescent="0.25">
      <c r="A204" s="8"/>
      <c r="B204" s="8"/>
      <c r="C204" s="8"/>
      <c r="D204" s="8"/>
      <c r="E204" s="8"/>
      <c r="F204" s="8"/>
      <c r="G204" s="8"/>
      <c r="H204" s="12"/>
      <c r="I204" s="8"/>
      <c r="J204" s="12"/>
      <c r="K204" s="13">
        <f>IF(AND($H204&lt;&gt;"",AND($E204="CACES®",$F204&lt;&gt;"",$F204&lt;&gt;"Sans objet")),EDATE($H204,12*IFERROR(VLOOKUP($F204,'Référentiel'!$D$2:$G$9,4,FALSE),5))-1,IF($J204="","",$J204))</f>
      </c>
      <c r="L204" s="12"/>
      <c r="M204" s="12"/>
      <c r="N204" s="12"/>
      <c r="O204" s="13">
        <f>IF(OR($A204="",$T204&lt;&gt;"Obligatoire"),"",IFERROR(IF(INDEX(Salariés!$F$2:$F$151,MATCH($A204,Salariés!$H$2:$H$151,0))="","",INDEX(Salariés!$F$2:$F$151,MATCH($A204,Salariés!$H$2:$H$151,0))),""))</f>
      </c>
      <c r="P204" s="13">
        <f>IF(NOT(OR($A204&lt;&gt;"",$B204&lt;&gt;"")),"",IF(COUNT($O204,$K204,$N204)=0,"",MIN($O204,$K204,$N204)))</f>
      </c>
      <c r="Q204" s="14">
        <f>IF(NOT(OR($A204&lt;&gt;"",$B204&lt;&gt;"")),"",IF($S204="Jeune en dérogation (R. 4153-40)","À vérifier : régime des jeunes (R. 4153-40)",IF(LEN(IF($A204="","salarié, ",IF(COUNTIF(Salariés!$H$2:$H$151,$A204)&gt;1,"salarié en double, ",""))&amp;IF($B204="","famille, ","")&amp;IF($E204="","type de contrôle, ","")&amp;IF(AND($T204="Obligatoire",$O204="",$S204&lt;&gt;"Jeune en dérogation (R. 4153-40)"),"attestation médicale, ","")&amp;IF($H204="","contrôle des connaissances, ","")&amp;IF($K204="","échéance du contrôle, ","")&amp;IF($L204="","connaissance des lieux, ","")&amp;IF($M204="","date de délivrance, ","")&amp;IF(AND($S204="Intérimaire",$N204=""),"date limite (fin de mission), ",""))&gt;0,"Incomplète : "&amp;LEFT(IF($A204="","salarié, ",IF(COUNTIF(Salariés!$H$2:$H$151,$A204)&gt;1,"salarié en double, ",""))&amp;IF($B204="","famille, ","")&amp;IF($E204="","type de contrôle, ","")&amp;IF(AND($T204="Obligatoire",$O204="",$S204&lt;&gt;"Jeune en dérogation (R. 4153-40)"),"attestation médicale, ","")&amp;IF($H204="","contrôle des connaissances, ","")&amp;IF($K204="","échéance du contrôle, ","")&amp;IF($L204="","connaissance des lieux, ","")&amp;IF($M204="","date de délivrance, ","")&amp;IF(AND($S204="Intérimaire",$N204=""),"date limite (fin de mission), ",""),LEN(IF($A204="","salarié, ",IF(COUNTIF(Salariés!$H$2:$H$151,$A204)&gt;1,"salarié en double, ",""))&amp;IF($B204="","famille, ","")&amp;IF($E204="","type de contrôle, ","")&amp;IF(AND($T204="Obligatoire",$O204="",$S204&lt;&gt;"Jeune en dérogation (R. 4153-40)"),"attestation médicale, ","")&amp;IF($H204="","contrôle des connaissances, ","")&amp;IF($K204="","échéance du contrôle, ","")&amp;IF($L204="","connaissance des lieux, ","")&amp;IF($M204="","date de délivrance, ","")&amp;IF(AND($S204="Intérimaire",$N204=""),"date limite (fin de mission), ",""))-2),IF(LEN(IF(AND($U204&lt;&gt;"",$M204&lt;&gt;"",$U204&gt;$M204),"attestation plus récente, ","")&amp;IF(AND($H204&lt;&gt;"",$M204&lt;&gt;"",$H204&gt;$M204),"contrôle plus récent, ","")&amp;IF(AND($L204&lt;&gt;"",$M204&lt;&gt;"",$L204&gt;$M204),"connaissance des lieux plus récente, ","")&amp;IF(AND($M204&lt;&gt;"",$M204&gt;TODAY()),"délivrance datée dans le futur, ",""))&gt;0,"À redélivrer : "&amp;LEFT(IF(AND($U204&lt;&gt;"",$M204&lt;&gt;"",$U204&gt;$M204),"attestation plus récente, ","")&amp;IF(AND($H204&lt;&gt;"",$M204&lt;&gt;"",$H204&gt;$M204),"contrôle plus récent, ","")&amp;IF(AND($L204&lt;&gt;"",$M204&lt;&gt;"",$L204&gt;$M204),"connaissance des lieux plus récente, ","")&amp;IF(AND($M204&lt;&gt;"",$M204&gt;TODAY()),"délivrance datée dans le futur, ",""),LEN(IF(AND($U204&lt;&gt;"",$M204&lt;&gt;"",$U204&gt;$M204),"attestation plus récente, ","")&amp;IF(AND($H204&lt;&gt;"",$M204&lt;&gt;"",$H204&gt;$M204),"contrôle plus récent, ","")&amp;IF(AND($L204&lt;&gt;"",$M204&lt;&gt;"",$L204&gt;$M204),"connaissance des lieux plus récente, ","")&amp;IF(AND($M204&lt;&gt;"",$M204&gt;TODAY()),"délivrance datée dans le futur, ",""))-2),IF($P204&lt;TODAY(),"Expirée",IF($P204-TODAY()&lt;=60,"À renouveler","Valide"))))))</f>
      </c>
      <c r="R204" s="8"/>
      <c r="S204" s="14">
        <f>IF($A204="","",IFERROR(INDEX(Salariés!$D$2:$D$151,MATCH($A204,Salariés!$H$2:$H$151,0))&amp;"",""))</f>
      </c>
      <c r="T204" s="14">
        <f>IF($B204="","",IFERROR(VLOOKUP($B204,'Référentiel'!$A$2:$B$10,2,FALSE),""))</f>
      </c>
      <c r="U204" s="14">
        <f>IF(OR($A204="",$T204&lt;&gt;"Obligatoire"),"",IFERROR(IF(INDEX(Salariés!$E$2:$E$151,MATCH($A204,Salariés!$H$2:$H$151,0))="","",INDEX(Salariés!$E$2:$E$151,MATCH($A204,Salariés!$H$2:$H$151,0))),""))</f>
      </c>
      <c r="V204" s="14">
        <f>IF(OR($Q204="Valide",$Q204="À renouveler"),$P204+ROW()/100000,"")</f>
      </c>
      <c r="W204" s="14">
        <f>IF(AND($A204&lt;&gt;"",$A204='Autorisation à imprimer'!$D$1,OR($Q204="Valide",$Q204="À renouveler")),ROW(),"")</f>
      </c>
    </row>
    <row r="205" spans="1:23" x14ac:dyDescent="0.25">
      <c r="A205" s="8"/>
      <c r="B205" s="8"/>
      <c r="C205" s="8"/>
      <c r="D205" s="8"/>
      <c r="E205" s="8"/>
      <c r="F205" s="8"/>
      <c r="G205" s="8"/>
      <c r="H205" s="12"/>
      <c r="I205" s="8"/>
      <c r="J205" s="12"/>
      <c r="K205" s="13">
        <f>IF(AND($H205&lt;&gt;"",AND($E205="CACES®",$F205&lt;&gt;"",$F205&lt;&gt;"Sans objet")),EDATE($H205,12*IFERROR(VLOOKUP($F205,'Référentiel'!$D$2:$G$9,4,FALSE),5))-1,IF($J205="","",$J205))</f>
      </c>
      <c r="L205" s="12"/>
      <c r="M205" s="12"/>
      <c r="N205" s="12"/>
      <c r="O205" s="13">
        <f>IF(OR($A205="",$T205&lt;&gt;"Obligatoire"),"",IFERROR(IF(INDEX(Salariés!$F$2:$F$151,MATCH($A205,Salariés!$H$2:$H$151,0))="","",INDEX(Salariés!$F$2:$F$151,MATCH($A205,Salariés!$H$2:$H$151,0))),""))</f>
      </c>
      <c r="P205" s="13">
        <f>IF(NOT(OR($A205&lt;&gt;"",$B205&lt;&gt;"")),"",IF(COUNT($O205,$K205,$N205)=0,"",MIN($O205,$K205,$N205)))</f>
      </c>
      <c r="Q205" s="14">
        <f>IF(NOT(OR($A205&lt;&gt;"",$B205&lt;&gt;"")),"",IF($S205="Jeune en dérogation (R. 4153-40)","À vérifier : régime des jeunes (R. 4153-40)",IF(LEN(IF($A205="","salarié, ",IF(COUNTIF(Salariés!$H$2:$H$151,$A205)&gt;1,"salarié en double, ",""))&amp;IF($B205="","famille, ","")&amp;IF($E205="","type de contrôle, ","")&amp;IF(AND($T205="Obligatoire",$O205="",$S205&lt;&gt;"Jeune en dérogation (R. 4153-40)"),"attestation médicale, ","")&amp;IF($H205="","contrôle des connaissances, ","")&amp;IF($K205="","échéance du contrôle, ","")&amp;IF($L205="","connaissance des lieux, ","")&amp;IF($M205="","date de délivrance, ","")&amp;IF(AND($S205="Intérimaire",$N205=""),"date limite (fin de mission), ",""))&gt;0,"Incomplète : "&amp;LEFT(IF($A205="","salarié, ",IF(COUNTIF(Salariés!$H$2:$H$151,$A205)&gt;1,"salarié en double, ",""))&amp;IF($B205="","famille, ","")&amp;IF($E205="","type de contrôle, ","")&amp;IF(AND($T205="Obligatoire",$O205="",$S205&lt;&gt;"Jeune en dérogation (R. 4153-40)"),"attestation médicale, ","")&amp;IF($H205="","contrôle des connaissances, ","")&amp;IF($K205="","échéance du contrôle, ","")&amp;IF($L205="","connaissance des lieux, ","")&amp;IF($M205="","date de délivrance, ","")&amp;IF(AND($S205="Intérimaire",$N205=""),"date limite (fin de mission), ",""),LEN(IF($A205="","salarié, ",IF(COUNTIF(Salariés!$H$2:$H$151,$A205)&gt;1,"salarié en double, ",""))&amp;IF($B205="","famille, ","")&amp;IF($E205="","type de contrôle, ","")&amp;IF(AND($T205="Obligatoire",$O205="",$S205&lt;&gt;"Jeune en dérogation (R. 4153-40)"),"attestation médicale, ","")&amp;IF($H205="","contrôle des connaissances, ","")&amp;IF($K205="","échéance du contrôle, ","")&amp;IF($L205="","connaissance des lieux, ","")&amp;IF($M205="","date de délivrance, ","")&amp;IF(AND($S205="Intérimaire",$N205=""),"date limite (fin de mission), ",""))-2),IF(LEN(IF(AND($U205&lt;&gt;"",$M205&lt;&gt;"",$U205&gt;$M205),"attestation plus récente, ","")&amp;IF(AND($H205&lt;&gt;"",$M205&lt;&gt;"",$H205&gt;$M205),"contrôle plus récent, ","")&amp;IF(AND($L205&lt;&gt;"",$M205&lt;&gt;"",$L205&gt;$M205),"connaissance des lieux plus récente, ","")&amp;IF(AND($M205&lt;&gt;"",$M205&gt;TODAY()),"délivrance datée dans le futur, ",""))&gt;0,"À redélivrer : "&amp;LEFT(IF(AND($U205&lt;&gt;"",$M205&lt;&gt;"",$U205&gt;$M205),"attestation plus récente, ","")&amp;IF(AND($H205&lt;&gt;"",$M205&lt;&gt;"",$H205&gt;$M205),"contrôle plus récent, ","")&amp;IF(AND($L205&lt;&gt;"",$M205&lt;&gt;"",$L205&gt;$M205),"connaissance des lieux plus récente, ","")&amp;IF(AND($M205&lt;&gt;"",$M205&gt;TODAY()),"délivrance datée dans le futur, ",""),LEN(IF(AND($U205&lt;&gt;"",$M205&lt;&gt;"",$U205&gt;$M205),"attestation plus récente, ","")&amp;IF(AND($H205&lt;&gt;"",$M205&lt;&gt;"",$H205&gt;$M205),"contrôle plus récent, ","")&amp;IF(AND($L205&lt;&gt;"",$M205&lt;&gt;"",$L205&gt;$M205),"connaissance des lieux plus récente, ","")&amp;IF(AND($M205&lt;&gt;"",$M205&gt;TODAY()),"délivrance datée dans le futur, ",""))-2),IF($P205&lt;TODAY(),"Expirée",IF($P205-TODAY()&lt;=60,"À renouveler","Valide"))))))</f>
      </c>
      <c r="R205" s="8"/>
      <c r="S205" s="14">
        <f>IF($A205="","",IFERROR(INDEX(Salariés!$D$2:$D$151,MATCH($A205,Salariés!$H$2:$H$151,0))&amp;"",""))</f>
      </c>
      <c r="T205" s="14">
        <f>IF($B205="","",IFERROR(VLOOKUP($B205,'Référentiel'!$A$2:$B$10,2,FALSE),""))</f>
      </c>
      <c r="U205" s="14">
        <f>IF(OR($A205="",$T205&lt;&gt;"Obligatoire"),"",IFERROR(IF(INDEX(Salariés!$E$2:$E$151,MATCH($A205,Salariés!$H$2:$H$151,0))="","",INDEX(Salariés!$E$2:$E$151,MATCH($A205,Salariés!$H$2:$H$151,0))),""))</f>
      </c>
      <c r="V205" s="14">
        <f>IF(OR($Q205="Valide",$Q205="À renouveler"),$P205+ROW()/100000,"")</f>
      </c>
      <c r="W205" s="14">
        <f>IF(AND($A205&lt;&gt;"",$A205='Autorisation à imprimer'!$D$1,OR($Q205="Valide",$Q205="À renouveler")),ROW(),"")</f>
      </c>
    </row>
    <row r="206" spans="1:23" x14ac:dyDescent="0.25">
      <c r="A206" s="8"/>
      <c r="B206" s="8"/>
      <c r="C206" s="8"/>
      <c r="D206" s="8"/>
      <c r="E206" s="8"/>
      <c r="F206" s="8"/>
      <c r="G206" s="8"/>
      <c r="H206" s="12"/>
      <c r="I206" s="8"/>
      <c r="J206" s="12"/>
      <c r="K206" s="13">
        <f>IF(AND($H206&lt;&gt;"",AND($E206="CACES®",$F206&lt;&gt;"",$F206&lt;&gt;"Sans objet")),EDATE($H206,12*IFERROR(VLOOKUP($F206,'Référentiel'!$D$2:$G$9,4,FALSE),5))-1,IF($J206="","",$J206))</f>
      </c>
      <c r="L206" s="12"/>
      <c r="M206" s="12"/>
      <c r="N206" s="12"/>
      <c r="O206" s="13">
        <f>IF(OR($A206="",$T206&lt;&gt;"Obligatoire"),"",IFERROR(IF(INDEX(Salariés!$F$2:$F$151,MATCH($A206,Salariés!$H$2:$H$151,0))="","",INDEX(Salariés!$F$2:$F$151,MATCH($A206,Salariés!$H$2:$H$151,0))),""))</f>
      </c>
      <c r="P206" s="13">
        <f>IF(NOT(OR($A206&lt;&gt;"",$B206&lt;&gt;"")),"",IF(COUNT($O206,$K206,$N206)=0,"",MIN($O206,$K206,$N206)))</f>
      </c>
      <c r="Q206" s="14">
        <f>IF(NOT(OR($A206&lt;&gt;"",$B206&lt;&gt;"")),"",IF($S206="Jeune en dérogation (R. 4153-40)","À vérifier : régime des jeunes (R. 4153-40)",IF(LEN(IF($A206="","salarié, ",IF(COUNTIF(Salariés!$H$2:$H$151,$A206)&gt;1,"salarié en double, ",""))&amp;IF($B206="","famille, ","")&amp;IF($E206="","type de contrôle, ","")&amp;IF(AND($T206="Obligatoire",$O206="",$S206&lt;&gt;"Jeune en dérogation (R. 4153-40)"),"attestation médicale, ","")&amp;IF($H206="","contrôle des connaissances, ","")&amp;IF($K206="","échéance du contrôle, ","")&amp;IF($L206="","connaissance des lieux, ","")&amp;IF($M206="","date de délivrance, ","")&amp;IF(AND($S206="Intérimaire",$N206=""),"date limite (fin de mission), ",""))&gt;0,"Incomplète : "&amp;LEFT(IF($A206="","salarié, ",IF(COUNTIF(Salariés!$H$2:$H$151,$A206)&gt;1,"salarié en double, ",""))&amp;IF($B206="","famille, ","")&amp;IF($E206="","type de contrôle, ","")&amp;IF(AND($T206="Obligatoire",$O206="",$S206&lt;&gt;"Jeune en dérogation (R. 4153-40)"),"attestation médicale, ","")&amp;IF($H206="","contrôle des connaissances, ","")&amp;IF($K206="","échéance du contrôle, ","")&amp;IF($L206="","connaissance des lieux, ","")&amp;IF($M206="","date de délivrance, ","")&amp;IF(AND($S206="Intérimaire",$N206=""),"date limite (fin de mission), ",""),LEN(IF($A206="","salarié, ",IF(COUNTIF(Salariés!$H$2:$H$151,$A206)&gt;1,"salarié en double, ",""))&amp;IF($B206="","famille, ","")&amp;IF($E206="","type de contrôle, ","")&amp;IF(AND($T206="Obligatoire",$O206="",$S206&lt;&gt;"Jeune en dérogation (R. 4153-40)"),"attestation médicale, ","")&amp;IF($H206="","contrôle des connaissances, ","")&amp;IF($K206="","échéance du contrôle, ","")&amp;IF($L206="","connaissance des lieux, ","")&amp;IF($M206="","date de délivrance, ","")&amp;IF(AND($S206="Intérimaire",$N206=""),"date limite (fin de mission), ",""))-2),IF(LEN(IF(AND($U206&lt;&gt;"",$M206&lt;&gt;"",$U206&gt;$M206),"attestation plus récente, ","")&amp;IF(AND($H206&lt;&gt;"",$M206&lt;&gt;"",$H206&gt;$M206),"contrôle plus récent, ","")&amp;IF(AND($L206&lt;&gt;"",$M206&lt;&gt;"",$L206&gt;$M206),"connaissance des lieux plus récente, ","")&amp;IF(AND($M206&lt;&gt;"",$M206&gt;TODAY()),"délivrance datée dans le futur, ",""))&gt;0,"À redélivrer : "&amp;LEFT(IF(AND($U206&lt;&gt;"",$M206&lt;&gt;"",$U206&gt;$M206),"attestation plus récente, ","")&amp;IF(AND($H206&lt;&gt;"",$M206&lt;&gt;"",$H206&gt;$M206),"contrôle plus récent, ","")&amp;IF(AND($L206&lt;&gt;"",$M206&lt;&gt;"",$L206&gt;$M206),"connaissance des lieux plus récente, ","")&amp;IF(AND($M206&lt;&gt;"",$M206&gt;TODAY()),"délivrance datée dans le futur, ",""),LEN(IF(AND($U206&lt;&gt;"",$M206&lt;&gt;"",$U206&gt;$M206),"attestation plus récente, ","")&amp;IF(AND($H206&lt;&gt;"",$M206&lt;&gt;"",$H206&gt;$M206),"contrôle plus récent, ","")&amp;IF(AND($L206&lt;&gt;"",$M206&lt;&gt;"",$L206&gt;$M206),"connaissance des lieux plus récente, ","")&amp;IF(AND($M206&lt;&gt;"",$M206&gt;TODAY()),"délivrance datée dans le futur, ",""))-2),IF($P206&lt;TODAY(),"Expirée",IF($P206-TODAY()&lt;=60,"À renouveler","Valide"))))))</f>
      </c>
      <c r="R206" s="8"/>
      <c r="S206" s="14">
        <f>IF($A206="","",IFERROR(INDEX(Salariés!$D$2:$D$151,MATCH($A206,Salariés!$H$2:$H$151,0))&amp;"",""))</f>
      </c>
      <c r="T206" s="14">
        <f>IF($B206="","",IFERROR(VLOOKUP($B206,'Référentiel'!$A$2:$B$10,2,FALSE),""))</f>
      </c>
      <c r="U206" s="14">
        <f>IF(OR($A206="",$T206&lt;&gt;"Obligatoire"),"",IFERROR(IF(INDEX(Salariés!$E$2:$E$151,MATCH($A206,Salariés!$H$2:$H$151,0))="","",INDEX(Salariés!$E$2:$E$151,MATCH($A206,Salariés!$H$2:$H$151,0))),""))</f>
      </c>
      <c r="V206" s="14">
        <f>IF(OR($Q206="Valide",$Q206="À renouveler"),$P206+ROW()/100000,"")</f>
      </c>
      <c r="W206" s="14">
        <f>IF(AND($A206&lt;&gt;"",$A206='Autorisation à imprimer'!$D$1,OR($Q206="Valide",$Q206="À renouveler")),ROW(),"")</f>
      </c>
    </row>
    <row r="207" spans="1:23" x14ac:dyDescent="0.25">
      <c r="A207" s="8"/>
      <c r="B207" s="8"/>
      <c r="C207" s="8"/>
      <c r="D207" s="8"/>
      <c r="E207" s="8"/>
      <c r="F207" s="8"/>
      <c r="G207" s="8"/>
      <c r="H207" s="12"/>
      <c r="I207" s="8"/>
      <c r="J207" s="12"/>
      <c r="K207" s="13">
        <f>IF(AND($H207&lt;&gt;"",AND($E207="CACES®",$F207&lt;&gt;"",$F207&lt;&gt;"Sans objet")),EDATE($H207,12*IFERROR(VLOOKUP($F207,'Référentiel'!$D$2:$G$9,4,FALSE),5))-1,IF($J207="","",$J207))</f>
      </c>
      <c r="L207" s="12"/>
      <c r="M207" s="12"/>
      <c r="N207" s="12"/>
      <c r="O207" s="13">
        <f>IF(OR($A207="",$T207&lt;&gt;"Obligatoire"),"",IFERROR(IF(INDEX(Salariés!$F$2:$F$151,MATCH($A207,Salariés!$H$2:$H$151,0))="","",INDEX(Salariés!$F$2:$F$151,MATCH($A207,Salariés!$H$2:$H$151,0))),""))</f>
      </c>
      <c r="P207" s="13">
        <f>IF(NOT(OR($A207&lt;&gt;"",$B207&lt;&gt;"")),"",IF(COUNT($O207,$K207,$N207)=0,"",MIN($O207,$K207,$N207)))</f>
      </c>
      <c r="Q207" s="14">
        <f>IF(NOT(OR($A207&lt;&gt;"",$B207&lt;&gt;"")),"",IF($S207="Jeune en dérogation (R. 4153-40)","À vérifier : régime des jeunes (R. 4153-40)",IF(LEN(IF($A207="","salarié, ",IF(COUNTIF(Salariés!$H$2:$H$151,$A207)&gt;1,"salarié en double, ",""))&amp;IF($B207="","famille, ","")&amp;IF($E207="","type de contrôle, ","")&amp;IF(AND($T207="Obligatoire",$O207="",$S207&lt;&gt;"Jeune en dérogation (R. 4153-40)"),"attestation médicale, ","")&amp;IF($H207="","contrôle des connaissances, ","")&amp;IF($K207="","échéance du contrôle, ","")&amp;IF($L207="","connaissance des lieux, ","")&amp;IF($M207="","date de délivrance, ","")&amp;IF(AND($S207="Intérimaire",$N207=""),"date limite (fin de mission), ",""))&gt;0,"Incomplète : "&amp;LEFT(IF($A207="","salarié, ",IF(COUNTIF(Salariés!$H$2:$H$151,$A207)&gt;1,"salarié en double, ",""))&amp;IF($B207="","famille, ","")&amp;IF($E207="","type de contrôle, ","")&amp;IF(AND($T207="Obligatoire",$O207="",$S207&lt;&gt;"Jeune en dérogation (R. 4153-40)"),"attestation médicale, ","")&amp;IF($H207="","contrôle des connaissances, ","")&amp;IF($K207="","échéance du contrôle, ","")&amp;IF($L207="","connaissance des lieux, ","")&amp;IF($M207="","date de délivrance, ","")&amp;IF(AND($S207="Intérimaire",$N207=""),"date limite (fin de mission), ",""),LEN(IF($A207="","salarié, ",IF(COUNTIF(Salariés!$H$2:$H$151,$A207)&gt;1,"salarié en double, ",""))&amp;IF($B207="","famille, ","")&amp;IF($E207="","type de contrôle, ","")&amp;IF(AND($T207="Obligatoire",$O207="",$S207&lt;&gt;"Jeune en dérogation (R. 4153-40)"),"attestation médicale, ","")&amp;IF($H207="","contrôle des connaissances, ","")&amp;IF($K207="","échéance du contrôle, ","")&amp;IF($L207="","connaissance des lieux, ","")&amp;IF($M207="","date de délivrance, ","")&amp;IF(AND($S207="Intérimaire",$N207=""),"date limite (fin de mission), ",""))-2),IF(LEN(IF(AND($U207&lt;&gt;"",$M207&lt;&gt;"",$U207&gt;$M207),"attestation plus récente, ","")&amp;IF(AND($H207&lt;&gt;"",$M207&lt;&gt;"",$H207&gt;$M207),"contrôle plus récent, ","")&amp;IF(AND($L207&lt;&gt;"",$M207&lt;&gt;"",$L207&gt;$M207),"connaissance des lieux plus récente, ","")&amp;IF(AND($M207&lt;&gt;"",$M207&gt;TODAY()),"délivrance datée dans le futur, ",""))&gt;0,"À redélivrer : "&amp;LEFT(IF(AND($U207&lt;&gt;"",$M207&lt;&gt;"",$U207&gt;$M207),"attestation plus récente, ","")&amp;IF(AND($H207&lt;&gt;"",$M207&lt;&gt;"",$H207&gt;$M207),"contrôle plus récent, ","")&amp;IF(AND($L207&lt;&gt;"",$M207&lt;&gt;"",$L207&gt;$M207),"connaissance des lieux plus récente, ","")&amp;IF(AND($M207&lt;&gt;"",$M207&gt;TODAY()),"délivrance datée dans le futur, ",""),LEN(IF(AND($U207&lt;&gt;"",$M207&lt;&gt;"",$U207&gt;$M207),"attestation plus récente, ","")&amp;IF(AND($H207&lt;&gt;"",$M207&lt;&gt;"",$H207&gt;$M207),"contrôle plus récent, ","")&amp;IF(AND($L207&lt;&gt;"",$M207&lt;&gt;"",$L207&gt;$M207),"connaissance des lieux plus récente, ","")&amp;IF(AND($M207&lt;&gt;"",$M207&gt;TODAY()),"délivrance datée dans le futur, ",""))-2),IF($P207&lt;TODAY(),"Expirée",IF($P207-TODAY()&lt;=60,"À renouveler","Valide"))))))</f>
      </c>
      <c r="R207" s="8"/>
      <c r="S207" s="14">
        <f>IF($A207="","",IFERROR(INDEX(Salariés!$D$2:$D$151,MATCH($A207,Salariés!$H$2:$H$151,0))&amp;"",""))</f>
      </c>
      <c r="T207" s="14">
        <f>IF($B207="","",IFERROR(VLOOKUP($B207,'Référentiel'!$A$2:$B$10,2,FALSE),""))</f>
      </c>
      <c r="U207" s="14">
        <f>IF(OR($A207="",$T207&lt;&gt;"Obligatoire"),"",IFERROR(IF(INDEX(Salariés!$E$2:$E$151,MATCH($A207,Salariés!$H$2:$H$151,0))="","",INDEX(Salariés!$E$2:$E$151,MATCH($A207,Salariés!$H$2:$H$151,0))),""))</f>
      </c>
      <c r="V207" s="14">
        <f>IF(OR($Q207="Valide",$Q207="À renouveler"),$P207+ROW()/100000,"")</f>
      </c>
      <c r="W207" s="14">
        <f>IF(AND($A207&lt;&gt;"",$A207='Autorisation à imprimer'!$D$1,OR($Q207="Valide",$Q207="À renouveler")),ROW(),"")</f>
      </c>
    </row>
    <row r="208" spans="1:23" x14ac:dyDescent="0.25">
      <c r="A208" s="8"/>
      <c r="B208" s="8"/>
      <c r="C208" s="8"/>
      <c r="D208" s="8"/>
      <c r="E208" s="8"/>
      <c r="F208" s="8"/>
      <c r="G208" s="8"/>
      <c r="H208" s="12"/>
      <c r="I208" s="8"/>
      <c r="J208" s="12"/>
      <c r="K208" s="13">
        <f>IF(AND($H208&lt;&gt;"",AND($E208="CACES®",$F208&lt;&gt;"",$F208&lt;&gt;"Sans objet")),EDATE($H208,12*IFERROR(VLOOKUP($F208,'Référentiel'!$D$2:$G$9,4,FALSE),5))-1,IF($J208="","",$J208))</f>
      </c>
      <c r="L208" s="12"/>
      <c r="M208" s="12"/>
      <c r="N208" s="12"/>
      <c r="O208" s="13">
        <f>IF(OR($A208="",$T208&lt;&gt;"Obligatoire"),"",IFERROR(IF(INDEX(Salariés!$F$2:$F$151,MATCH($A208,Salariés!$H$2:$H$151,0))="","",INDEX(Salariés!$F$2:$F$151,MATCH($A208,Salariés!$H$2:$H$151,0))),""))</f>
      </c>
      <c r="P208" s="13">
        <f>IF(NOT(OR($A208&lt;&gt;"",$B208&lt;&gt;"")),"",IF(COUNT($O208,$K208,$N208)=0,"",MIN($O208,$K208,$N208)))</f>
      </c>
      <c r="Q208" s="14">
        <f>IF(NOT(OR($A208&lt;&gt;"",$B208&lt;&gt;"")),"",IF($S208="Jeune en dérogation (R. 4153-40)","À vérifier : régime des jeunes (R. 4153-40)",IF(LEN(IF($A208="","salarié, ",IF(COUNTIF(Salariés!$H$2:$H$151,$A208)&gt;1,"salarié en double, ",""))&amp;IF($B208="","famille, ","")&amp;IF($E208="","type de contrôle, ","")&amp;IF(AND($T208="Obligatoire",$O208="",$S208&lt;&gt;"Jeune en dérogation (R. 4153-40)"),"attestation médicale, ","")&amp;IF($H208="","contrôle des connaissances, ","")&amp;IF($K208="","échéance du contrôle, ","")&amp;IF($L208="","connaissance des lieux, ","")&amp;IF($M208="","date de délivrance, ","")&amp;IF(AND($S208="Intérimaire",$N208=""),"date limite (fin de mission), ",""))&gt;0,"Incomplète : "&amp;LEFT(IF($A208="","salarié, ",IF(COUNTIF(Salariés!$H$2:$H$151,$A208)&gt;1,"salarié en double, ",""))&amp;IF($B208="","famille, ","")&amp;IF($E208="","type de contrôle, ","")&amp;IF(AND($T208="Obligatoire",$O208="",$S208&lt;&gt;"Jeune en dérogation (R. 4153-40)"),"attestation médicale, ","")&amp;IF($H208="","contrôle des connaissances, ","")&amp;IF($K208="","échéance du contrôle, ","")&amp;IF($L208="","connaissance des lieux, ","")&amp;IF($M208="","date de délivrance, ","")&amp;IF(AND($S208="Intérimaire",$N208=""),"date limite (fin de mission), ",""),LEN(IF($A208="","salarié, ",IF(COUNTIF(Salariés!$H$2:$H$151,$A208)&gt;1,"salarié en double, ",""))&amp;IF($B208="","famille, ","")&amp;IF($E208="","type de contrôle, ","")&amp;IF(AND($T208="Obligatoire",$O208="",$S208&lt;&gt;"Jeune en dérogation (R. 4153-40)"),"attestation médicale, ","")&amp;IF($H208="","contrôle des connaissances, ","")&amp;IF($K208="","échéance du contrôle, ","")&amp;IF($L208="","connaissance des lieux, ","")&amp;IF($M208="","date de délivrance, ","")&amp;IF(AND($S208="Intérimaire",$N208=""),"date limite (fin de mission), ",""))-2),IF(LEN(IF(AND($U208&lt;&gt;"",$M208&lt;&gt;"",$U208&gt;$M208),"attestation plus récente, ","")&amp;IF(AND($H208&lt;&gt;"",$M208&lt;&gt;"",$H208&gt;$M208),"contrôle plus récent, ","")&amp;IF(AND($L208&lt;&gt;"",$M208&lt;&gt;"",$L208&gt;$M208),"connaissance des lieux plus récente, ","")&amp;IF(AND($M208&lt;&gt;"",$M208&gt;TODAY()),"délivrance datée dans le futur, ",""))&gt;0,"À redélivrer : "&amp;LEFT(IF(AND($U208&lt;&gt;"",$M208&lt;&gt;"",$U208&gt;$M208),"attestation plus récente, ","")&amp;IF(AND($H208&lt;&gt;"",$M208&lt;&gt;"",$H208&gt;$M208),"contrôle plus récent, ","")&amp;IF(AND($L208&lt;&gt;"",$M208&lt;&gt;"",$L208&gt;$M208),"connaissance des lieux plus récente, ","")&amp;IF(AND($M208&lt;&gt;"",$M208&gt;TODAY()),"délivrance datée dans le futur, ",""),LEN(IF(AND($U208&lt;&gt;"",$M208&lt;&gt;"",$U208&gt;$M208),"attestation plus récente, ","")&amp;IF(AND($H208&lt;&gt;"",$M208&lt;&gt;"",$H208&gt;$M208),"contrôle plus récent, ","")&amp;IF(AND($L208&lt;&gt;"",$M208&lt;&gt;"",$L208&gt;$M208),"connaissance des lieux plus récente, ","")&amp;IF(AND($M208&lt;&gt;"",$M208&gt;TODAY()),"délivrance datée dans le futur, ",""))-2),IF($P208&lt;TODAY(),"Expirée",IF($P208-TODAY()&lt;=60,"À renouveler","Valide"))))))</f>
      </c>
      <c r="R208" s="8"/>
      <c r="S208" s="14">
        <f>IF($A208="","",IFERROR(INDEX(Salariés!$D$2:$D$151,MATCH($A208,Salariés!$H$2:$H$151,0))&amp;"",""))</f>
      </c>
      <c r="T208" s="14">
        <f>IF($B208="","",IFERROR(VLOOKUP($B208,'Référentiel'!$A$2:$B$10,2,FALSE),""))</f>
      </c>
      <c r="U208" s="14">
        <f>IF(OR($A208="",$T208&lt;&gt;"Obligatoire"),"",IFERROR(IF(INDEX(Salariés!$E$2:$E$151,MATCH($A208,Salariés!$H$2:$H$151,0))="","",INDEX(Salariés!$E$2:$E$151,MATCH($A208,Salariés!$H$2:$H$151,0))),""))</f>
      </c>
      <c r="V208" s="14">
        <f>IF(OR($Q208="Valide",$Q208="À renouveler"),$P208+ROW()/100000,"")</f>
      </c>
      <c r="W208" s="14">
        <f>IF(AND($A208&lt;&gt;"",$A208='Autorisation à imprimer'!$D$1,OR($Q208="Valide",$Q208="À renouveler")),ROW(),"")</f>
      </c>
    </row>
    <row r="209" spans="1:23" x14ac:dyDescent="0.25">
      <c r="A209" s="8"/>
      <c r="B209" s="8"/>
      <c r="C209" s="8"/>
      <c r="D209" s="8"/>
      <c r="E209" s="8"/>
      <c r="F209" s="8"/>
      <c r="G209" s="8"/>
      <c r="H209" s="12"/>
      <c r="I209" s="8"/>
      <c r="J209" s="12"/>
      <c r="K209" s="13">
        <f>IF(AND($H209&lt;&gt;"",AND($E209="CACES®",$F209&lt;&gt;"",$F209&lt;&gt;"Sans objet")),EDATE($H209,12*IFERROR(VLOOKUP($F209,'Référentiel'!$D$2:$G$9,4,FALSE),5))-1,IF($J209="","",$J209))</f>
      </c>
      <c r="L209" s="12"/>
      <c r="M209" s="12"/>
      <c r="N209" s="12"/>
      <c r="O209" s="13">
        <f>IF(OR($A209="",$T209&lt;&gt;"Obligatoire"),"",IFERROR(IF(INDEX(Salariés!$F$2:$F$151,MATCH($A209,Salariés!$H$2:$H$151,0))="","",INDEX(Salariés!$F$2:$F$151,MATCH($A209,Salariés!$H$2:$H$151,0))),""))</f>
      </c>
      <c r="P209" s="13">
        <f>IF(NOT(OR($A209&lt;&gt;"",$B209&lt;&gt;"")),"",IF(COUNT($O209,$K209,$N209)=0,"",MIN($O209,$K209,$N209)))</f>
      </c>
      <c r="Q209" s="14">
        <f>IF(NOT(OR($A209&lt;&gt;"",$B209&lt;&gt;"")),"",IF($S209="Jeune en dérogation (R. 4153-40)","À vérifier : régime des jeunes (R. 4153-40)",IF(LEN(IF($A209="","salarié, ",IF(COUNTIF(Salariés!$H$2:$H$151,$A209)&gt;1,"salarié en double, ",""))&amp;IF($B209="","famille, ","")&amp;IF($E209="","type de contrôle, ","")&amp;IF(AND($T209="Obligatoire",$O209="",$S209&lt;&gt;"Jeune en dérogation (R. 4153-40)"),"attestation médicale, ","")&amp;IF($H209="","contrôle des connaissances, ","")&amp;IF($K209="","échéance du contrôle, ","")&amp;IF($L209="","connaissance des lieux, ","")&amp;IF($M209="","date de délivrance, ","")&amp;IF(AND($S209="Intérimaire",$N209=""),"date limite (fin de mission), ",""))&gt;0,"Incomplète : "&amp;LEFT(IF($A209="","salarié, ",IF(COUNTIF(Salariés!$H$2:$H$151,$A209)&gt;1,"salarié en double, ",""))&amp;IF($B209="","famille, ","")&amp;IF($E209="","type de contrôle, ","")&amp;IF(AND($T209="Obligatoire",$O209="",$S209&lt;&gt;"Jeune en dérogation (R. 4153-40)"),"attestation médicale, ","")&amp;IF($H209="","contrôle des connaissances, ","")&amp;IF($K209="","échéance du contrôle, ","")&amp;IF($L209="","connaissance des lieux, ","")&amp;IF($M209="","date de délivrance, ","")&amp;IF(AND($S209="Intérimaire",$N209=""),"date limite (fin de mission), ",""),LEN(IF($A209="","salarié, ",IF(COUNTIF(Salariés!$H$2:$H$151,$A209)&gt;1,"salarié en double, ",""))&amp;IF($B209="","famille, ","")&amp;IF($E209="","type de contrôle, ","")&amp;IF(AND($T209="Obligatoire",$O209="",$S209&lt;&gt;"Jeune en dérogation (R. 4153-40)"),"attestation médicale, ","")&amp;IF($H209="","contrôle des connaissances, ","")&amp;IF($K209="","échéance du contrôle, ","")&amp;IF($L209="","connaissance des lieux, ","")&amp;IF($M209="","date de délivrance, ","")&amp;IF(AND($S209="Intérimaire",$N209=""),"date limite (fin de mission), ",""))-2),IF(LEN(IF(AND($U209&lt;&gt;"",$M209&lt;&gt;"",$U209&gt;$M209),"attestation plus récente, ","")&amp;IF(AND($H209&lt;&gt;"",$M209&lt;&gt;"",$H209&gt;$M209),"contrôle plus récent, ","")&amp;IF(AND($L209&lt;&gt;"",$M209&lt;&gt;"",$L209&gt;$M209),"connaissance des lieux plus récente, ","")&amp;IF(AND($M209&lt;&gt;"",$M209&gt;TODAY()),"délivrance datée dans le futur, ",""))&gt;0,"À redélivrer : "&amp;LEFT(IF(AND($U209&lt;&gt;"",$M209&lt;&gt;"",$U209&gt;$M209),"attestation plus récente, ","")&amp;IF(AND($H209&lt;&gt;"",$M209&lt;&gt;"",$H209&gt;$M209),"contrôle plus récent, ","")&amp;IF(AND($L209&lt;&gt;"",$M209&lt;&gt;"",$L209&gt;$M209),"connaissance des lieux plus récente, ","")&amp;IF(AND($M209&lt;&gt;"",$M209&gt;TODAY()),"délivrance datée dans le futur, ",""),LEN(IF(AND($U209&lt;&gt;"",$M209&lt;&gt;"",$U209&gt;$M209),"attestation plus récente, ","")&amp;IF(AND($H209&lt;&gt;"",$M209&lt;&gt;"",$H209&gt;$M209),"contrôle plus récent, ","")&amp;IF(AND($L209&lt;&gt;"",$M209&lt;&gt;"",$L209&gt;$M209),"connaissance des lieux plus récente, ","")&amp;IF(AND($M209&lt;&gt;"",$M209&gt;TODAY()),"délivrance datée dans le futur, ",""))-2),IF($P209&lt;TODAY(),"Expirée",IF($P209-TODAY()&lt;=60,"À renouveler","Valide"))))))</f>
      </c>
      <c r="R209" s="8"/>
      <c r="S209" s="14">
        <f>IF($A209="","",IFERROR(INDEX(Salariés!$D$2:$D$151,MATCH($A209,Salariés!$H$2:$H$151,0))&amp;"",""))</f>
      </c>
      <c r="T209" s="14">
        <f>IF($B209="","",IFERROR(VLOOKUP($B209,'Référentiel'!$A$2:$B$10,2,FALSE),""))</f>
      </c>
      <c r="U209" s="14">
        <f>IF(OR($A209="",$T209&lt;&gt;"Obligatoire"),"",IFERROR(IF(INDEX(Salariés!$E$2:$E$151,MATCH($A209,Salariés!$H$2:$H$151,0))="","",INDEX(Salariés!$E$2:$E$151,MATCH($A209,Salariés!$H$2:$H$151,0))),""))</f>
      </c>
      <c r="V209" s="14">
        <f>IF(OR($Q209="Valide",$Q209="À renouveler"),$P209+ROW()/100000,"")</f>
      </c>
      <c r="W209" s="14">
        <f>IF(AND($A209&lt;&gt;"",$A209='Autorisation à imprimer'!$D$1,OR($Q209="Valide",$Q209="À renouveler")),ROW(),"")</f>
      </c>
    </row>
    <row r="210" spans="1:23" x14ac:dyDescent="0.25">
      <c r="A210" s="8"/>
      <c r="B210" s="8"/>
      <c r="C210" s="8"/>
      <c r="D210" s="8"/>
      <c r="E210" s="8"/>
      <c r="F210" s="8"/>
      <c r="G210" s="8"/>
      <c r="H210" s="12"/>
      <c r="I210" s="8"/>
      <c r="J210" s="12"/>
      <c r="K210" s="13">
        <f>IF(AND($H210&lt;&gt;"",AND($E210="CACES®",$F210&lt;&gt;"",$F210&lt;&gt;"Sans objet")),EDATE($H210,12*IFERROR(VLOOKUP($F210,'Référentiel'!$D$2:$G$9,4,FALSE),5))-1,IF($J210="","",$J210))</f>
      </c>
      <c r="L210" s="12"/>
      <c r="M210" s="12"/>
      <c r="N210" s="12"/>
      <c r="O210" s="13">
        <f>IF(OR($A210="",$T210&lt;&gt;"Obligatoire"),"",IFERROR(IF(INDEX(Salariés!$F$2:$F$151,MATCH($A210,Salariés!$H$2:$H$151,0))="","",INDEX(Salariés!$F$2:$F$151,MATCH($A210,Salariés!$H$2:$H$151,0))),""))</f>
      </c>
      <c r="P210" s="13">
        <f>IF(NOT(OR($A210&lt;&gt;"",$B210&lt;&gt;"")),"",IF(COUNT($O210,$K210,$N210)=0,"",MIN($O210,$K210,$N210)))</f>
      </c>
      <c r="Q210" s="14">
        <f>IF(NOT(OR($A210&lt;&gt;"",$B210&lt;&gt;"")),"",IF($S210="Jeune en dérogation (R. 4153-40)","À vérifier : régime des jeunes (R. 4153-40)",IF(LEN(IF($A210="","salarié, ",IF(COUNTIF(Salariés!$H$2:$H$151,$A210)&gt;1,"salarié en double, ",""))&amp;IF($B210="","famille, ","")&amp;IF($E210="","type de contrôle, ","")&amp;IF(AND($T210="Obligatoire",$O210="",$S210&lt;&gt;"Jeune en dérogation (R. 4153-40)"),"attestation médicale, ","")&amp;IF($H210="","contrôle des connaissances, ","")&amp;IF($K210="","échéance du contrôle, ","")&amp;IF($L210="","connaissance des lieux, ","")&amp;IF($M210="","date de délivrance, ","")&amp;IF(AND($S210="Intérimaire",$N210=""),"date limite (fin de mission), ",""))&gt;0,"Incomplète : "&amp;LEFT(IF($A210="","salarié, ",IF(COUNTIF(Salariés!$H$2:$H$151,$A210)&gt;1,"salarié en double, ",""))&amp;IF($B210="","famille, ","")&amp;IF($E210="","type de contrôle, ","")&amp;IF(AND($T210="Obligatoire",$O210="",$S210&lt;&gt;"Jeune en dérogation (R. 4153-40)"),"attestation médicale, ","")&amp;IF($H210="","contrôle des connaissances, ","")&amp;IF($K210="","échéance du contrôle, ","")&amp;IF($L210="","connaissance des lieux, ","")&amp;IF($M210="","date de délivrance, ","")&amp;IF(AND($S210="Intérimaire",$N210=""),"date limite (fin de mission), ",""),LEN(IF($A210="","salarié, ",IF(COUNTIF(Salariés!$H$2:$H$151,$A210)&gt;1,"salarié en double, ",""))&amp;IF($B210="","famille, ","")&amp;IF($E210="","type de contrôle, ","")&amp;IF(AND($T210="Obligatoire",$O210="",$S210&lt;&gt;"Jeune en dérogation (R. 4153-40)"),"attestation médicale, ","")&amp;IF($H210="","contrôle des connaissances, ","")&amp;IF($K210="","échéance du contrôle, ","")&amp;IF($L210="","connaissance des lieux, ","")&amp;IF($M210="","date de délivrance, ","")&amp;IF(AND($S210="Intérimaire",$N210=""),"date limite (fin de mission), ",""))-2),IF(LEN(IF(AND($U210&lt;&gt;"",$M210&lt;&gt;"",$U210&gt;$M210),"attestation plus récente, ","")&amp;IF(AND($H210&lt;&gt;"",$M210&lt;&gt;"",$H210&gt;$M210),"contrôle plus récent, ","")&amp;IF(AND($L210&lt;&gt;"",$M210&lt;&gt;"",$L210&gt;$M210),"connaissance des lieux plus récente, ","")&amp;IF(AND($M210&lt;&gt;"",$M210&gt;TODAY()),"délivrance datée dans le futur, ",""))&gt;0,"À redélivrer : "&amp;LEFT(IF(AND($U210&lt;&gt;"",$M210&lt;&gt;"",$U210&gt;$M210),"attestation plus récente, ","")&amp;IF(AND($H210&lt;&gt;"",$M210&lt;&gt;"",$H210&gt;$M210),"contrôle plus récent, ","")&amp;IF(AND($L210&lt;&gt;"",$M210&lt;&gt;"",$L210&gt;$M210),"connaissance des lieux plus récente, ","")&amp;IF(AND($M210&lt;&gt;"",$M210&gt;TODAY()),"délivrance datée dans le futur, ",""),LEN(IF(AND($U210&lt;&gt;"",$M210&lt;&gt;"",$U210&gt;$M210),"attestation plus récente, ","")&amp;IF(AND($H210&lt;&gt;"",$M210&lt;&gt;"",$H210&gt;$M210),"contrôle plus récent, ","")&amp;IF(AND($L210&lt;&gt;"",$M210&lt;&gt;"",$L210&gt;$M210),"connaissance des lieux plus récente, ","")&amp;IF(AND($M210&lt;&gt;"",$M210&gt;TODAY()),"délivrance datée dans le futur, ",""))-2),IF($P210&lt;TODAY(),"Expirée",IF($P210-TODAY()&lt;=60,"À renouveler","Valide"))))))</f>
      </c>
      <c r="R210" s="8"/>
      <c r="S210" s="14">
        <f>IF($A210="","",IFERROR(INDEX(Salariés!$D$2:$D$151,MATCH($A210,Salariés!$H$2:$H$151,0))&amp;"",""))</f>
      </c>
      <c r="T210" s="14">
        <f>IF($B210="","",IFERROR(VLOOKUP($B210,'Référentiel'!$A$2:$B$10,2,FALSE),""))</f>
      </c>
      <c r="U210" s="14">
        <f>IF(OR($A210="",$T210&lt;&gt;"Obligatoire"),"",IFERROR(IF(INDEX(Salariés!$E$2:$E$151,MATCH($A210,Salariés!$H$2:$H$151,0))="","",INDEX(Salariés!$E$2:$E$151,MATCH($A210,Salariés!$H$2:$H$151,0))),""))</f>
      </c>
      <c r="V210" s="14">
        <f>IF(OR($Q210="Valide",$Q210="À renouveler"),$P210+ROW()/100000,"")</f>
      </c>
      <c r="W210" s="14">
        <f>IF(AND($A210&lt;&gt;"",$A210='Autorisation à imprimer'!$D$1,OR($Q210="Valide",$Q210="À renouveler")),ROW(),"")</f>
      </c>
    </row>
    <row r="211" spans="1:23" x14ac:dyDescent="0.25">
      <c r="A211" s="8"/>
      <c r="B211" s="8"/>
      <c r="C211" s="8"/>
      <c r="D211" s="8"/>
      <c r="E211" s="8"/>
      <c r="F211" s="8"/>
      <c r="G211" s="8"/>
      <c r="H211" s="12"/>
      <c r="I211" s="8"/>
      <c r="J211" s="12"/>
      <c r="K211" s="13">
        <f>IF(AND($H211&lt;&gt;"",AND($E211="CACES®",$F211&lt;&gt;"",$F211&lt;&gt;"Sans objet")),EDATE($H211,12*IFERROR(VLOOKUP($F211,'Référentiel'!$D$2:$G$9,4,FALSE),5))-1,IF($J211="","",$J211))</f>
      </c>
      <c r="L211" s="12"/>
      <c r="M211" s="12"/>
      <c r="N211" s="12"/>
      <c r="O211" s="13">
        <f>IF(OR($A211="",$T211&lt;&gt;"Obligatoire"),"",IFERROR(IF(INDEX(Salariés!$F$2:$F$151,MATCH($A211,Salariés!$H$2:$H$151,0))="","",INDEX(Salariés!$F$2:$F$151,MATCH($A211,Salariés!$H$2:$H$151,0))),""))</f>
      </c>
      <c r="P211" s="13">
        <f>IF(NOT(OR($A211&lt;&gt;"",$B211&lt;&gt;"")),"",IF(COUNT($O211,$K211,$N211)=0,"",MIN($O211,$K211,$N211)))</f>
      </c>
      <c r="Q211" s="14">
        <f>IF(NOT(OR($A211&lt;&gt;"",$B211&lt;&gt;"")),"",IF($S211="Jeune en dérogation (R. 4153-40)","À vérifier : régime des jeunes (R. 4153-40)",IF(LEN(IF($A211="","salarié, ",IF(COUNTIF(Salariés!$H$2:$H$151,$A211)&gt;1,"salarié en double, ",""))&amp;IF($B211="","famille, ","")&amp;IF($E211="","type de contrôle, ","")&amp;IF(AND($T211="Obligatoire",$O211="",$S211&lt;&gt;"Jeune en dérogation (R. 4153-40)"),"attestation médicale, ","")&amp;IF($H211="","contrôle des connaissances, ","")&amp;IF($K211="","échéance du contrôle, ","")&amp;IF($L211="","connaissance des lieux, ","")&amp;IF($M211="","date de délivrance, ","")&amp;IF(AND($S211="Intérimaire",$N211=""),"date limite (fin de mission), ",""))&gt;0,"Incomplète : "&amp;LEFT(IF($A211="","salarié, ",IF(COUNTIF(Salariés!$H$2:$H$151,$A211)&gt;1,"salarié en double, ",""))&amp;IF($B211="","famille, ","")&amp;IF($E211="","type de contrôle, ","")&amp;IF(AND($T211="Obligatoire",$O211="",$S211&lt;&gt;"Jeune en dérogation (R. 4153-40)"),"attestation médicale, ","")&amp;IF($H211="","contrôle des connaissances, ","")&amp;IF($K211="","échéance du contrôle, ","")&amp;IF($L211="","connaissance des lieux, ","")&amp;IF($M211="","date de délivrance, ","")&amp;IF(AND($S211="Intérimaire",$N211=""),"date limite (fin de mission), ",""),LEN(IF($A211="","salarié, ",IF(COUNTIF(Salariés!$H$2:$H$151,$A211)&gt;1,"salarié en double, ",""))&amp;IF($B211="","famille, ","")&amp;IF($E211="","type de contrôle, ","")&amp;IF(AND($T211="Obligatoire",$O211="",$S211&lt;&gt;"Jeune en dérogation (R. 4153-40)"),"attestation médicale, ","")&amp;IF($H211="","contrôle des connaissances, ","")&amp;IF($K211="","échéance du contrôle, ","")&amp;IF($L211="","connaissance des lieux, ","")&amp;IF($M211="","date de délivrance, ","")&amp;IF(AND($S211="Intérimaire",$N211=""),"date limite (fin de mission), ",""))-2),IF(LEN(IF(AND($U211&lt;&gt;"",$M211&lt;&gt;"",$U211&gt;$M211),"attestation plus récente, ","")&amp;IF(AND($H211&lt;&gt;"",$M211&lt;&gt;"",$H211&gt;$M211),"contrôle plus récent, ","")&amp;IF(AND($L211&lt;&gt;"",$M211&lt;&gt;"",$L211&gt;$M211),"connaissance des lieux plus récente, ","")&amp;IF(AND($M211&lt;&gt;"",$M211&gt;TODAY()),"délivrance datée dans le futur, ",""))&gt;0,"À redélivrer : "&amp;LEFT(IF(AND($U211&lt;&gt;"",$M211&lt;&gt;"",$U211&gt;$M211),"attestation plus récente, ","")&amp;IF(AND($H211&lt;&gt;"",$M211&lt;&gt;"",$H211&gt;$M211),"contrôle plus récent, ","")&amp;IF(AND($L211&lt;&gt;"",$M211&lt;&gt;"",$L211&gt;$M211),"connaissance des lieux plus récente, ","")&amp;IF(AND($M211&lt;&gt;"",$M211&gt;TODAY()),"délivrance datée dans le futur, ",""),LEN(IF(AND($U211&lt;&gt;"",$M211&lt;&gt;"",$U211&gt;$M211),"attestation plus récente, ","")&amp;IF(AND($H211&lt;&gt;"",$M211&lt;&gt;"",$H211&gt;$M211),"contrôle plus récent, ","")&amp;IF(AND($L211&lt;&gt;"",$M211&lt;&gt;"",$L211&gt;$M211),"connaissance des lieux plus récente, ","")&amp;IF(AND($M211&lt;&gt;"",$M211&gt;TODAY()),"délivrance datée dans le futur, ",""))-2),IF($P211&lt;TODAY(),"Expirée",IF($P211-TODAY()&lt;=60,"À renouveler","Valide"))))))</f>
      </c>
      <c r="R211" s="8"/>
      <c r="S211" s="14">
        <f>IF($A211="","",IFERROR(INDEX(Salariés!$D$2:$D$151,MATCH($A211,Salariés!$H$2:$H$151,0))&amp;"",""))</f>
      </c>
      <c r="T211" s="14">
        <f>IF($B211="","",IFERROR(VLOOKUP($B211,'Référentiel'!$A$2:$B$10,2,FALSE),""))</f>
      </c>
      <c r="U211" s="14">
        <f>IF(OR($A211="",$T211&lt;&gt;"Obligatoire"),"",IFERROR(IF(INDEX(Salariés!$E$2:$E$151,MATCH($A211,Salariés!$H$2:$H$151,0))="","",INDEX(Salariés!$E$2:$E$151,MATCH($A211,Salariés!$H$2:$H$151,0))),""))</f>
      </c>
      <c r="V211" s="14">
        <f>IF(OR($Q211="Valide",$Q211="À renouveler"),$P211+ROW()/100000,"")</f>
      </c>
      <c r="W211" s="14">
        <f>IF(AND($A211&lt;&gt;"",$A211='Autorisation à imprimer'!$D$1,OR($Q211="Valide",$Q211="À renouveler")),ROW(),"")</f>
      </c>
    </row>
    <row r="212" spans="1:23" x14ac:dyDescent="0.25">
      <c r="A212" s="8"/>
      <c r="B212" s="8"/>
      <c r="C212" s="8"/>
      <c r="D212" s="8"/>
      <c r="E212" s="8"/>
      <c r="F212" s="8"/>
      <c r="G212" s="8"/>
      <c r="H212" s="12"/>
      <c r="I212" s="8"/>
      <c r="J212" s="12"/>
      <c r="K212" s="13">
        <f>IF(AND($H212&lt;&gt;"",AND($E212="CACES®",$F212&lt;&gt;"",$F212&lt;&gt;"Sans objet")),EDATE($H212,12*IFERROR(VLOOKUP($F212,'Référentiel'!$D$2:$G$9,4,FALSE),5))-1,IF($J212="","",$J212))</f>
      </c>
      <c r="L212" s="12"/>
      <c r="M212" s="12"/>
      <c r="N212" s="12"/>
      <c r="O212" s="13">
        <f>IF(OR($A212="",$T212&lt;&gt;"Obligatoire"),"",IFERROR(IF(INDEX(Salariés!$F$2:$F$151,MATCH($A212,Salariés!$H$2:$H$151,0))="","",INDEX(Salariés!$F$2:$F$151,MATCH($A212,Salariés!$H$2:$H$151,0))),""))</f>
      </c>
      <c r="P212" s="13">
        <f>IF(NOT(OR($A212&lt;&gt;"",$B212&lt;&gt;"")),"",IF(COUNT($O212,$K212,$N212)=0,"",MIN($O212,$K212,$N212)))</f>
      </c>
      <c r="Q212" s="14">
        <f>IF(NOT(OR($A212&lt;&gt;"",$B212&lt;&gt;"")),"",IF($S212="Jeune en dérogation (R. 4153-40)","À vérifier : régime des jeunes (R. 4153-40)",IF(LEN(IF($A212="","salarié, ",IF(COUNTIF(Salariés!$H$2:$H$151,$A212)&gt;1,"salarié en double, ",""))&amp;IF($B212="","famille, ","")&amp;IF($E212="","type de contrôle, ","")&amp;IF(AND($T212="Obligatoire",$O212="",$S212&lt;&gt;"Jeune en dérogation (R. 4153-40)"),"attestation médicale, ","")&amp;IF($H212="","contrôle des connaissances, ","")&amp;IF($K212="","échéance du contrôle, ","")&amp;IF($L212="","connaissance des lieux, ","")&amp;IF($M212="","date de délivrance, ","")&amp;IF(AND($S212="Intérimaire",$N212=""),"date limite (fin de mission), ",""))&gt;0,"Incomplète : "&amp;LEFT(IF($A212="","salarié, ",IF(COUNTIF(Salariés!$H$2:$H$151,$A212)&gt;1,"salarié en double, ",""))&amp;IF($B212="","famille, ","")&amp;IF($E212="","type de contrôle, ","")&amp;IF(AND($T212="Obligatoire",$O212="",$S212&lt;&gt;"Jeune en dérogation (R. 4153-40)"),"attestation médicale, ","")&amp;IF($H212="","contrôle des connaissances, ","")&amp;IF($K212="","échéance du contrôle, ","")&amp;IF($L212="","connaissance des lieux, ","")&amp;IF($M212="","date de délivrance, ","")&amp;IF(AND($S212="Intérimaire",$N212=""),"date limite (fin de mission), ",""),LEN(IF($A212="","salarié, ",IF(COUNTIF(Salariés!$H$2:$H$151,$A212)&gt;1,"salarié en double, ",""))&amp;IF($B212="","famille, ","")&amp;IF($E212="","type de contrôle, ","")&amp;IF(AND($T212="Obligatoire",$O212="",$S212&lt;&gt;"Jeune en dérogation (R. 4153-40)"),"attestation médicale, ","")&amp;IF($H212="","contrôle des connaissances, ","")&amp;IF($K212="","échéance du contrôle, ","")&amp;IF($L212="","connaissance des lieux, ","")&amp;IF($M212="","date de délivrance, ","")&amp;IF(AND($S212="Intérimaire",$N212=""),"date limite (fin de mission), ",""))-2),IF(LEN(IF(AND($U212&lt;&gt;"",$M212&lt;&gt;"",$U212&gt;$M212),"attestation plus récente, ","")&amp;IF(AND($H212&lt;&gt;"",$M212&lt;&gt;"",$H212&gt;$M212),"contrôle plus récent, ","")&amp;IF(AND($L212&lt;&gt;"",$M212&lt;&gt;"",$L212&gt;$M212),"connaissance des lieux plus récente, ","")&amp;IF(AND($M212&lt;&gt;"",$M212&gt;TODAY()),"délivrance datée dans le futur, ",""))&gt;0,"À redélivrer : "&amp;LEFT(IF(AND($U212&lt;&gt;"",$M212&lt;&gt;"",$U212&gt;$M212),"attestation plus récente, ","")&amp;IF(AND($H212&lt;&gt;"",$M212&lt;&gt;"",$H212&gt;$M212),"contrôle plus récent, ","")&amp;IF(AND($L212&lt;&gt;"",$M212&lt;&gt;"",$L212&gt;$M212),"connaissance des lieux plus récente, ","")&amp;IF(AND($M212&lt;&gt;"",$M212&gt;TODAY()),"délivrance datée dans le futur, ",""),LEN(IF(AND($U212&lt;&gt;"",$M212&lt;&gt;"",$U212&gt;$M212),"attestation plus récente, ","")&amp;IF(AND($H212&lt;&gt;"",$M212&lt;&gt;"",$H212&gt;$M212),"contrôle plus récent, ","")&amp;IF(AND($L212&lt;&gt;"",$M212&lt;&gt;"",$L212&gt;$M212),"connaissance des lieux plus récente, ","")&amp;IF(AND($M212&lt;&gt;"",$M212&gt;TODAY()),"délivrance datée dans le futur, ",""))-2),IF($P212&lt;TODAY(),"Expirée",IF($P212-TODAY()&lt;=60,"À renouveler","Valide"))))))</f>
      </c>
      <c r="R212" s="8"/>
      <c r="S212" s="14">
        <f>IF($A212="","",IFERROR(INDEX(Salariés!$D$2:$D$151,MATCH($A212,Salariés!$H$2:$H$151,0))&amp;"",""))</f>
      </c>
      <c r="T212" s="14">
        <f>IF($B212="","",IFERROR(VLOOKUP($B212,'Référentiel'!$A$2:$B$10,2,FALSE),""))</f>
      </c>
      <c r="U212" s="14">
        <f>IF(OR($A212="",$T212&lt;&gt;"Obligatoire"),"",IFERROR(IF(INDEX(Salariés!$E$2:$E$151,MATCH($A212,Salariés!$H$2:$H$151,0))="","",INDEX(Salariés!$E$2:$E$151,MATCH($A212,Salariés!$H$2:$H$151,0))),""))</f>
      </c>
      <c r="V212" s="14">
        <f>IF(OR($Q212="Valide",$Q212="À renouveler"),$P212+ROW()/100000,"")</f>
      </c>
      <c r="W212" s="14">
        <f>IF(AND($A212&lt;&gt;"",$A212='Autorisation à imprimer'!$D$1,OR($Q212="Valide",$Q212="À renouveler")),ROW(),"")</f>
      </c>
    </row>
    <row r="213" spans="1:23" x14ac:dyDescent="0.25">
      <c r="A213" s="8"/>
      <c r="B213" s="8"/>
      <c r="C213" s="8"/>
      <c r="D213" s="8"/>
      <c r="E213" s="8"/>
      <c r="F213" s="8"/>
      <c r="G213" s="8"/>
      <c r="H213" s="12"/>
      <c r="I213" s="8"/>
      <c r="J213" s="12"/>
      <c r="K213" s="13">
        <f>IF(AND($H213&lt;&gt;"",AND($E213="CACES®",$F213&lt;&gt;"",$F213&lt;&gt;"Sans objet")),EDATE($H213,12*IFERROR(VLOOKUP($F213,'Référentiel'!$D$2:$G$9,4,FALSE),5))-1,IF($J213="","",$J213))</f>
      </c>
      <c r="L213" s="12"/>
      <c r="M213" s="12"/>
      <c r="N213" s="12"/>
      <c r="O213" s="13">
        <f>IF(OR($A213="",$T213&lt;&gt;"Obligatoire"),"",IFERROR(IF(INDEX(Salariés!$F$2:$F$151,MATCH($A213,Salariés!$H$2:$H$151,0))="","",INDEX(Salariés!$F$2:$F$151,MATCH($A213,Salariés!$H$2:$H$151,0))),""))</f>
      </c>
      <c r="P213" s="13">
        <f>IF(NOT(OR($A213&lt;&gt;"",$B213&lt;&gt;"")),"",IF(COUNT($O213,$K213,$N213)=0,"",MIN($O213,$K213,$N213)))</f>
      </c>
      <c r="Q213" s="14">
        <f>IF(NOT(OR($A213&lt;&gt;"",$B213&lt;&gt;"")),"",IF($S213="Jeune en dérogation (R. 4153-40)","À vérifier : régime des jeunes (R. 4153-40)",IF(LEN(IF($A213="","salarié, ",IF(COUNTIF(Salariés!$H$2:$H$151,$A213)&gt;1,"salarié en double, ",""))&amp;IF($B213="","famille, ","")&amp;IF($E213="","type de contrôle, ","")&amp;IF(AND($T213="Obligatoire",$O213="",$S213&lt;&gt;"Jeune en dérogation (R. 4153-40)"),"attestation médicale, ","")&amp;IF($H213="","contrôle des connaissances, ","")&amp;IF($K213="","échéance du contrôle, ","")&amp;IF($L213="","connaissance des lieux, ","")&amp;IF($M213="","date de délivrance, ","")&amp;IF(AND($S213="Intérimaire",$N213=""),"date limite (fin de mission), ",""))&gt;0,"Incomplète : "&amp;LEFT(IF($A213="","salarié, ",IF(COUNTIF(Salariés!$H$2:$H$151,$A213)&gt;1,"salarié en double, ",""))&amp;IF($B213="","famille, ","")&amp;IF($E213="","type de contrôle, ","")&amp;IF(AND($T213="Obligatoire",$O213="",$S213&lt;&gt;"Jeune en dérogation (R. 4153-40)"),"attestation médicale, ","")&amp;IF($H213="","contrôle des connaissances, ","")&amp;IF($K213="","échéance du contrôle, ","")&amp;IF($L213="","connaissance des lieux, ","")&amp;IF($M213="","date de délivrance, ","")&amp;IF(AND($S213="Intérimaire",$N213=""),"date limite (fin de mission), ",""),LEN(IF($A213="","salarié, ",IF(COUNTIF(Salariés!$H$2:$H$151,$A213)&gt;1,"salarié en double, ",""))&amp;IF($B213="","famille, ","")&amp;IF($E213="","type de contrôle, ","")&amp;IF(AND($T213="Obligatoire",$O213="",$S213&lt;&gt;"Jeune en dérogation (R. 4153-40)"),"attestation médicale, ","")&amp;IF($H213="","contrôle des connaissances, ","")&amp;IF($K213="","échéance du contrôle, ","")&amp;IF($L213="","connaissance des lieux, ","")&amp;IF($M213="","date de délivrance, ","")&amp;IF(AND($S213="Intérimaire",$N213=""),"date limite (fin de mission), ",""))-2),IF(LEN(IF(AND($U213&lt;&gt;"",$M213&lt;&gt;"",$U213&gt;$M213),"attestation plus récente, ","")&amp;IF(AND($H213&lt;&gt;"",$M213&lt;&gt;"",$H213&gt;$M213),"contrôle plus récent, ","")&amp;IF(AND($L213&lt;&gt;"",$M213&lt;&gt;"",$L213&gt;$M213),"connaissance des lieux plus récente, ","")&amp;IF(AND($M213&lt;&gt;"",$M213&gt;TODAY()),"délivrance datée dans le futur, ",""))&gt;0,"À redélivrer : "&amp;LEFT(IF(AND($U213&lt;&gt;"",$M213&lt;&gt;"",$U213&gt;$M213),"attestation plus récente, ","")&amp;IF(AND($H213&lt;&gt;"",$M213&lt;&gt;"",$H213&gt;$M213),"contrôle plus récent, ","")&amp;IF(AND($L213&lt;&gt;"",$M213&lt;&gt;"",$L213&gt;$M213),"connaissance des lieux plus récente, ","")&amp;IF(AND($M213&lt;&gt;"",$M213&gt;TODAY()),"délivrance datée dans le futur, ",""),LEN(IF(AND($U213&lt;&gt;"",$M213&lt;&gt;"",$U213&gt;$M213),"attestation plus récente, ","")&amp;IF(AND($H213&lt;&gt;"",$M213&lt;&gt;"",$H213&gt;$M213),"contrôle plus récent, ","")&amp;IF(AND($L213&lt;&gt;"",$M213&lt;&gt;"",$L213&gt;$M213),"connaissance des lieux plus récente, ","")&amp;IF(AND($M213&lt;&gt;"",$M213&gt;TODAY()),"délivrance datée dans le futur, ",""))-2),IF($P213&lt;TODAY(),"Expirée",IF($P213-TODAY()&lt;=60,"À renouveler","Valide"))))))</f>
      </c>
      <c r="R213" s="8"/>
      <c r="S213" s="14">
        <f>IF($A213="","",IFERROR(INDEX(Salariés!$D$2:$D$151,MATCH($A213,Salariés!$H$2:$H$151,0))&amp;"",""))</f>
      </c>
      <c r="T213" s="14">
        <f>IF($B213="","",IFERROR(VLOOKUP($B213,'Référentiel'!$A$2:$B$10,2,FALSE),""))</f>
      </c>
      <c r="U213" s="14">
        <f>IF(OR($A213="",$T213&lt;&gt;"Obligatoire"),"",IFERROR(IF(INDEX(Salariés!$E$2:$E$151,MATCH($A213,Salariés!$H$2:$H$151,0))="","",INDEX(Salariés!$E$2:$E$151,MATCH($A213,Salariés!$H$2:$H$151,0))),""))</f>
      </c>
      <c r="V213" s="14">
        <f>IF(OR($Q213="Valide",$Q213="À renouveler"),$P213+ROW()/100000,"")</f>
      </c>
      <c r="W213" s="14">
        <f>IF(AND($A213&lt;&gt;"",$A213='Autorisation à imprimer'!$D$1,OR($Q213="Valide",$Q213="À renouveler")),ROW(),"")</f>
      </c>
    </row>
    <row r="214" spans="1:23" x14ac:dyDescent="0.25">
      <c r="A214" s="8"/>
      <c r="B214" s="8"/>
      <c r="C214" s="8"/>
      <c r="D214" s="8"/>
      <c r="E214" s="8"/>
      <c r="F214" s="8"/>
      <c r="G214" s="8"/>
      <c r="H214" s="12"/>
      <c r="I214" s="8"/>
      <c r="J214" s="12"/>
      <c r="K214" s="13">
        <f>IF(AND($H214&lt;&gt;"",AND($E214="CACES®",$F214&lt;&gt;"",$F214&lt;&gt;"Sans objet")),EDATE($H214,12*IFERROR(VLOOKUP($F214,'Référentiel'!$D$2:$G$9,4,FALSE),5))-1,IF($J214="","",$J214))</f>
      </c>
      <c r="L214" s="12"/>
      <c r="M214" s="12"/>
      <c r="N214" s="12"/>
      <c r="O214" s="13">
        <f>IF(OR($A214="",$T214&lt;&gt;"Obligatoire"),"",IFERROR(IF(INDEX(Salariés!$F$2:$F$151,MATCH($A214,Salariés!$H$2:$H$151,0))="","",INDEX(Salariés!$F$2:$F$151,MATCH($A214,Salariés!$H$2:$H$151,0))),""))</f>
      </c>
      <c r="P214" s="13">
        <f>IF(NOT(OR($A214&lt;&gt;"",$B214&lt;&gt;"")),"",IF(COUNT($O214,$K214,$N214)=0,"",MIN($O214,$K214,$N214)))</f>
      </c>
      <c r="Q214" s="14">
        <f>IF(NOT(OR($A214&lt;&gt;"",$B214&lt;&gt;"")),"",IF($S214="Jeune en dérogation (R. 4153-40)","À vérifier : régime des jeunes (R. 4153-40)",IF(LEN(IF($A214="","salarié, ",IF(COUNTIF(Salariés!$H$2:$H$151,$A214)&gt;1,"salarié en double, ",""))&amp;IF($B214="","famille, ","")&amp;IF($E214="","type de contrôle, ","")&amp;IF(AND($T214="Obligatoire",$O214="",$S214&lt;&gt;"Jeune en dérogation (R. 4153-40)"),"attestation médicale, ","")&amp;IF($H214="","contrôle des connaissances, ","")&amp;IF($K214="","échéance du contrôle, ","")&amp;IF($L214="","connaissance des lieux, ","")&amp;IF($M214="","date de délivrance, ","")&amp;IF(AND($S214="Intérimaire",$N214=""),"date limite (fin de mission), ",""))&gt;0,"Incomplète : "&amp;LEFT(IF($A214="","salarié, ",IF(COUNTIF(Salariés!$H$2:$H$151,$A214)&gt;1,"salarié en double, ",""))&amp;IF($B214="","famille, ","")&amp;IF($E214="","type de contrôle, ","")&amp;IF(AND($T214="Obligatoire",$O214="",$S214&lt;&gt;"Jeune en dérogation (R. 4153-40)"),"attestation médicale, ","")&amp;IF($H214="","contrôle des connaissances, ","")&amp;IF($K214="","échéance du contrôle, ","")&amp;IF($L214="","connaissance des lieux, ","")&amp;IF($M214="","date de délivrance, ","")&amp;IF(AND($S214="Intérimaire",$N214=""),"date limite (fin de mission), ",""),LEN(IF($A214="","salarié, ",IF(COUNTIF(Salariés!$H$2:$H$151,$A214)&gt;1,"salarié en double, ",""))&amp;IF($B214="","famille, ","")&amp;IF($E214="","type de contrôle, ","")&amp;IF(AND($T214="Obligatoire",$O214="",$S214&lt;&gt;"Jeune en dérogation (R. 4153-40)"),"attestation médicale, ","")&amp;IF($H214="","contrôle des connaissances, ","")&amp;IF($K214="","échéance du contrôle, ","")&amp;IF($L214="","connaissance des lieux, ","")&amp;IF($M214="","date de délivrance, ","")&amp;IF(AND($S214="Intérimaire",$N214=""),"date limite (fin de mission), ",""))-2),IF(LEN(IF(AND($U214&lt;&gt;"",$M214&lt;&gt;"",$U214&gt;$M214),"attestation plus récente, ","")&amp;IF(AND($H214&lt;&gt;"",$M214&lt;&gt;"",$H214&gt;$M214),"contrôle plus récent, ","")&amp;IF(AND($L214&lt;&gt;"",$M214&lt;&gt;"",$L214&gt;$M214),"connaissance des lieux plus récente, ","")&amp;IF(AND($M214&lt;&gt;"",$M214&gt;TODAY()),"délivrance datée dans le futur, ",""))&gt;0,"À redélivrer : "&amp;LEFT(IF(AND($U214&lt;&gt;"",$M214&lt;&gt;"",$U214&gt;$M214),"attestation plus récente, ","")&amp;IF(AND($H214&lt;&gt;"",$M214&lt;&gt;"",$H214&gt;$M214),"contrôle plus récent, ","")&amp;IF(AND($L214&lt;&gt;"",$M214&lt;&gt;"",$L214&gt;$M214),"connaissance des lieux plus récente, ","")&amp;IF(AND($M214&lt;&gt;"",$M214&gt;TODAY()),"délivrance datée dans le futur, ",""),LEN(IF(AND($U214&lt;&gt;"",$M214&lt;&gt;"",$U214&gt;$M214),"attestation plus récente, ","")&amp;IF(AND($H214&lt;&gt;"",$M214&lt;&gt;"",$H214&gt;$M214),"contrôle plus récent, ","")&amp;IF(AND($L214&lt;&gt;"",$M214&lt;&gt;"",$L214&gt;$M214),"connaissance des lieux plus récente, ","")&amp;IF(AND($M214&lt;&gt;"",$M214&gt;TODAY()),"délivrance datée dans le futur, ",""))-2),IF($P214&lt;TODAY(),"Expirée",IF($P214-TODAY()&lt;=60,"À renouveler","Valide"))))))</f>
      </c>
      <c r="R214" s="8"/>
      <c r="S214" s="14">
        <f>IF($A214="","",IFERROR(INDEX(Salariés!$D$2:$D$151,MATCH($A214,Salariés!$H$2:$H$151,0))&amp;"",""))</f>
      </c>
      <c r="T214" s="14">
        <f>IF($B214="","",IFERROR(VLOOKUP($B214,'Référentiel'!$A$2:$B$10,2,FALSE),""))</f>
      </c>
      <c r="U214" s="14">
        <f>IF(OR($A214="",$T214&lt;&gt;"Obligatoire"),"",IFERROR(IF(INDEX(Salariés!$E$2:$E$151,MATCH($A214,Salariés!$H$2:$H$151,0))="","",INDEX(Salariés!$E$2:$E$151,MATCH($A214,Salariés!$H$2:$H$151,0))),""))</f>
      </c>
      <c r="V214" s="14">
        <f>IF(OR($Q214="Valide",$Q214="À renouveler"),$P214+ROW()/100000,"")</f>
      </c>
      <c r="W214" s="14">
        <f>IF(AND($A214&lt;&gt;"",$A214='Autorisation à imprimer'!$D$1,OR($Q214="Valide",$Q214="À renouveler")),ROW(),"")</f>
      </c>
    </row>
    <row r="215" spans="1:23" x14ac:dyDescent="0.25">
      <c r="A215" s="8"/>
      <c r="B215" s="8"/>
      <c r="C215" s="8"/>
      <c r="D215" s="8"/>
      <c r="E215" s="8"/>
      <c r="F215" s="8"/>
      <c r="G215" s="8"/>
      <c r="H215" s="12"/>
      <c r="I215" s="8"/>
      <c r="J215" s="12"/>
      <c r="K215" s="13">
        <f>IF(AND($H215&lt;&gt;"",AND($E215="CACES®",$F215&lt;&gt;"",$F215&lt;&gt;"Sans objet")),EDATE($H215,12*IFERROR(VLOOKUP($F215,'Référentiel'!$D$2:$G$9,4,FALSE),5))-1,IF($J215="","",$J215))</f>
      </c>
      <c r="L215" s="12"/>
      <c r="M215" s="12"/>
      <c r="N215" s="12"/>
      <c r="O215" s="13">
        <f>IF(OR($A215="",$T215&lt;&gt;"Obligatoire"),"",IFERROR(IF(INDEX(Salariés!$F$2:$F$151,MATCH($A215,Salariés!$H$2:$H$151,0))="","",INDEX(Salariés!$F$2:$F$151,MATCH($A215,Salariés!$H$2:$H$151,0))),""))</f>
      </c>
      <c r="P215" s="13">
        <f>IF(NOT(OR($A215&lt;&gt;"",$B215&lt;&gt;"")),"",IF(COUNT($O215,$K215,$N215)=0,"",MIN($O215,$K215,$N215)))</f>
      </c>
      <c r="Q215" s="14">
        <f>IF(NOT(OR($A215&lt;&gt;"",$B215&lt;&gt;"")),"",IF($S215="Jeune en dérogation (R. 4153-40)","À vérifier : régime des jeunes (R. 4153-40)",IF(LEN(IF($A215="","salarié, ",IF(COUNTIF(Salariés!$H$2:$H$151,$A215)&gt;1,"salarié en double, ",""))&amp;IF($B215="","famille, ","")&amp;IF($E215="","type de contrôle, ","")&amp;IF(AND($T215="Obligatoire",$O215="",$S215&lt;&gt;"Jeune en dérogation (R. 4153-40)"),"attestation médicale, ","")&amp;IF($H215="","contrôle des connaissances, ","")&amp;IF($K215="","échéance du contrôle, ","")&amp;IF($L215="","connaissance des lieux, ","")&amp;IF($M215="","date de délivrance, ","")&amp;IF(AND($S215="Intérimaire",$N215=""),"date limite (fin de mission), ",""))&gt;0,"Incomplète : "&amp;LEFT(IF($A215="","salarié, ",IF(COUNTIF(Salariés!$H$2:$H$151,$A215)&gt;1,"salarié en double, ",""))&amp;IF($B215="","famille, ","")&amp;IF($E215="","type de contrôle, ","")&amp;IF(AND($T215="Obligatoire",$O215="",$S215&lt;&gt;"Jeune en dérogation (R. 4153-40)"),"attestation médicale, ","")&amp;IF($H215="","contrôle des connaissances, ","")&amp;IF($K215="","échéance du contrôle, ","")&amp;IF($L215="","connaissance des lieux, ","")&amp;IF($M215="","date de délivrance, ","")&amp;IF(AND($S215="Intérimaire",$N215=""),"date limite (fin de mission), ",""),LEN(IF($A215="","salarié, ",IF(COUNTIF(Salariés!$H$2:$H$151,$A215)&gt;1,"salarié en double, ",""))&amp;IF($B215="","famille, ","")&amp;IF($E215="","type de contrôle, ","")&amp;IF(AND($T215="Obligatoire",$O215="",$S215&lt;&gt;"Jeune en dérogation (R. 4153-40)"),"attestation médicale, ","")&amp;IF($H215="","contrôle des connaissances, ","")&amp;IF($K215="","échéance du contrôle, ","")&amp;IF($L215="","connaissance des lieux, ","")&amp;IF($M215="","date de délivrance, ","")&amp;IF(AND($S215="Intérimaire",$N215=""),"date limite (fin de mission), ",""))-2),IF(LEN(IF(AND($U215&lt;&gt;"",$M215&lt;&gt;"",$U215&gt;$M215),"attestation plus récente, ","")&amp;IF(AND($H215&lt;&gt;"",$M215&lt;&gt;"",$H215&gt;$M215),"contrôle plus récent, ","")&amp;IF(AND($L215&lt;&gt;"",$M215&lt;&gt;"",$L215&gt;$M215),"connaissance des lieux plus récente, ","")&amp;IF(AND($M215&lt;&gt;"",$M215&gt;TODAY()),"délivrance datée dans le futur, ",""))&gt;0,"À redélivrer : "&amp;LEFT(IF(AND($U215&lt;&gt;"",$M215&lt;&gt;"",$U215&gt;$M215),"attestation plus récente, ","")&amp;IF(AND($H215&lt;&gt;"",$M215&lt;&gt;"",$H215&gt;$M215),"contrôle plus récent, ","")&amp;IF(AND($L215&lt;&gt;"",$M215&lt;&gt;"",$L215&gt;$M215),"connaissance des lieux plus récente, ","")&amp;IF(AND($M215&lt;&gt;"",$M215&gt;TODAY()),"délivrance datée dans le futur, ",""),LEN(IF(AND($U215&lt;&gt;"",$M215&lt;&gt;"",$U215&gt;$M215),"attestation plus récente, ","")&amp;IF(AND($H215&lt;&gt;"",$M215&lt;&gt;"",$H215&gt;$M215),"contrôle plus récent, ","")&amp;IF(AND($L215&lt;&gt;"",$M215&lt;&gt;"",$L215&gt;$M215),"connaissance des lieux plus récente, ","")&amp;IF(AND($M215&lt;&gt;"",$M215&gt;TODAY()),"délivrance datée dans le futur, ",""))-2),IF($P215&lt;TODAY(),"Expirée",IF($P215-TODAY()&lt;=60,"À renouveler","Valide"))))))</f>
      </c>
      <c r="R215" s="8"/>
      <c r="S215" s="14">
        <f>IF($A215="","",IFERROR(INDEX(Salariés!$D$2:$D$151,MATCH($A215,Salariés!$H$2:$H$151,0))&amp;"",""))</f>
      </c>
      <c r="T215" s="14">
        <f>IF($B215="","",IFERROR(VLOOKUP($B215,'Référentiel'!$A$2:$B$10,2,FALSE),""))</f>
      </c>
      <c r="U215" s="14">
        <f>IF(OR($A215="",$T215&lt;&gt;"Obligatoire"),"",IFERROR(IF(INDEX(Salariés!$E$2:$E$151,MATCH($A215,Salariés!$H$2:$H$151,0))="","",INDEX(Salariés!$E$2:$E$151,MATCH($A215,Salariés!$H$2:$H$151,0))),""))</f>
      </c>
      <c r="V215" s="14">
        <f>IF(OR($Q215="Valide",$Q215="À renouveler"),$P215+ROW()/100000,"")</f>
      </c>
      <c r="W215" s="14">
        <f>IF(AND($A215&lt;&gt;"",$A215='Autorisation à imprimer'!$D$1,OR($Q215="Valide",$Q215="À renouveler")),ROW(),"")</f>
      </c>
    </row>
    <row r="216" spans="1:23" x14ac:dyDescent="0.25">
      <c r="A216" s="8"/>
      <c r="B216" s="8"/>
      <c r="C216" s="8"/>
      <c r="D216" s="8"/>
      <c r="E216" s="8"/>
      <c r="F216" s="8"/>
      <c r="G216" s="8"/>
      <c r="H216" s="12"/>
      <c r="I216" s="8"/>
      <c r="J216" s="12"/>
      <c r="K216" s="13">
        <f>IF(AND($H216&lt;&gt;"",AND($E216="CACES®",$F216&lt;&gt;"",$F216&lt;&gt;"Sans objet")),EDATE($H216,12*IFERROR(VLOOKUP($F216,'Référentiel'!$D$2:$G$9,4,FALSE),5))-1,IF($J216="","",$J216))</f>
      </c>
      <c r="L216" s="12"/>
      <c r="M216" s="12"/>
      <c r="N216" s="12"/>
      <c r="O216" s="13">
        <f>IF(OR($A216="",$T216&lt;&gt;"Obligatoire"),"",IFERROR(IF(INDEX(Salariés!$F$2:$F$151,MATCH($A216,Salariés!$H$2:$H$151,0))="","",INDEX(Salariés!$F$2:$F$151,MATCH($A216,Salariés!$H$2:$H$151,0))),""))</f>
      </c>
      <c r="P216" s="13">
        <f>IF(NOT(OR($A216&lt;&gt;"",$B216&lt;&gt;"")),"",IF(COUNT($O216,$K216,$N216)=0,"",MIN($O216,$K216,$N216)))</f>
      </c>
      <c r="Q216" s="14">
        <f>IF(NOT(OR($A216&lt;&gt;"",$B216&lt;&gt;"")),"",IF($S216="Jeune en dérogation (R. 4153-40)","À vérifier : régime des jeunes (R. 4153-40)",IF(LEN(IF($A216="","salarié, ",IF(COUNTIF(Salariés!$H$2:$H$151,$A216)&gt;1,"salarié en double, ",""))&amp;IF($B216="","famille, ","")&amp;IF($E216="","type de contrôle, ","")&amp;IF(AND($T216="Obligatoire",$O216="",$S216&lt;&gt;"Jeune en dérogation (R. 4153-40)"),"attestation médicale, ","")&amp;IF($H216="","contrôle des connaissances, ","")&amp;IF($K216="","échéance du contrôle, ","")&amp;IF($L216="","connaissance des lieux, ","")&amp;IF($M216="","date de délivrance, ","")&amp;IF(AND($S216="Intérimaire",$N216=""),"date limite (fin de mission), ",""))&gt;0,"Incomplète : "&amp;LEFT(IF($A216="","salarié, ",IF(COUNTIF(Salariés!$H$2:$H$151,$A216)&gt;1,"salarié en double, ",""))&amp;IF($B216="","famille, ","")&amp;IF($E216="","type de contrôle, ","")&amp;IF(AND($T216="Obligatoire",$O216="",$S216&lt;&gt;"Jeune en dérogation (R. 4153-40)"),"attestation médicale, ","")&amp;IF($H216="","contrôle des connaissances, ","")&amp;IF($K216="","échéance du contrôle, ","")&amp;IF($L216="","connaissance des lieux, ","")&amp;IF($M216="","date de délivrance, ","")&amp;IF(AND($S216="Intérimaire",$N216=""),"date limite (fin de mission), ",""),LEN(IF($A216="","salarié, ",IF(COUNTIF(Salariés!$H$2:$H$151,$A216)&gt;1,"salarié en double, ",""))&amp;IF($B216="","famille, ","")&amp;IF($E216="","type de contrôle, ","")&amp;IF(AND($T216="Obligatoire",$O216="",$S216&lt;&gt;"Jeune en dérogation (R. 4153-40)"),"attestation médicale, ","")&amp;IF($H216="","contrôle des connaissances, ","")&amp;IF($K216="","échéance du contrôle, ","")&amp;IF($L216="","connaissance des lieux, ","")&amp;IF($M216="","date de délivrance, ","")&amp;IF(AND($S216="Intérimaire",$N216=""),"date limite (fin de mission), ",""))-2),IF(LEN(IF(AND($U216&lt;&gt;"",$M216&lt;&gt;"",$U216&gt;$M216),"attestation plus récente, ","")&amp;IF(AND($H216&lt;&gt;"",$M216&lt;&gt;"",$H216&gt;$M216),"contrôle plus récent, ","")&amp;IF(AND($L216&lt;&gt;"",$M216&lt;&gt;"",$L216&gt;$M216),"connaissance des lieux plus récente, ","")&amp;IF(AND($M216&lt;&gt;"",$M216&gt;TODAY()),"délivrance datée dans le futur, ",""))&gt;0,"À redélivrer : "&amp;LEFT(IF(AND($U216&lt;&gt;"",$M216&lt;&gt;"",$U216&gt;$M216),"attestation plus récente, ","")&amp;IF(AND($H216&lt;&gt;"",$M216&lt;&gt;"",$H216&gt;$M216),"contrôle plus récent, ","")&amp;IF(AND($L216&lt;&gt;"",$M216&lt;&gt;"",$L216&gt;$M216),"connaissance des lieux plus récente, ","")&amp;IF(AND($M216&lt;&gt;"",$M216&gt;TODAY()),"délivrance datée dans le futur, ",""),LEN(IF(AND($U216&lt;&gt;"",$M216&lt;&gt;"",$U216&gt;$M216),"attestation plus récente, ","")&amp;IF(AND($H216&lt;&gt;"",$M216&lt;&gt;"",$H216&gt;$M216),"contrôle plus récent, ","")&amp;IF(AND($L216&lt;&gt;"",$M216&lt;&gt;"",$L216&gt;$M216),"connaissance des lieux plus récente, ","")&amp;IF(AND($M216&lt;&gt;"",$M216&gt;TODAY()),"délivrance datée dans le futur, ",""))-2),IF($P216&lt;TODAY(),"Expirée",IF($P216-TODAY()&lt;=60,"À renouveler","Valide"))))))</f>
      </c>
      <c r="R216" s="8"/>
      <c r="S216" s="14">
        <f>IF($A216="","",IFERROR(INDEX(Salariés!$D$2:$D$151,MATCH($A216,Salariés!$H$2:$H$151,0))&amp;"",""))</f>
      </c>
      <c r="T216" s="14">
        <f>IF($B216="","",IFERROR(VLOOKUP($B216,'Référentiel'!$A$2:$B$10,2,FALSE),""))</f>
      </c>
      <c r="U216" s="14">
        <f>IF(OR($A216="",$T216&lt;&gt;"Obligatoire"),"",IFERROR(IF(INDEX(Salariés!$E$2:$E$151,MATCH($A216,Salariés!$H$2:$H$151,0))="","",INDEX(Salariés!$E$2:$E$151,MATCH($A216,Salariés!$H$2:$H$151,0))),""))</f>
      </c>
      <c r="V216" s="14">
        <f>IF(OR($Q216="Valide",$Q216="À renouveler"),$P216+ROW()/100000,"")</f>
      </c>
      <c r="W216" s="14">
        <f>IF(AND($A216&lt;&gt;"",$A216='Autorisation à imprimer'!$D$1,OR($Q216="Valide",$Q216="À renouveler")),ROW(),"")</f>
      </c>
    </row>
    <row r="217" spans="1:23" x14ac:dyDescent="0.25">
      <c r="A217" s="8"/>
      <c r="B217" s="8"/>
      <c r="C217" s="8"/>
      <c r="D217" s="8"/>
      <c r="E217" s="8"/>
      <c r="F217" s="8"/>
      <c r="G217" s="8"/>
      <c r="H217" s="12"/>
      <c r="I217" s="8"/>
      <c r="J217" s="12"/>
      <c r="K217" s="13">
        <f>IF(AND($H217&lt;&gt;"",AND($E217="CACES®",$F217&lt;&gt;"",$F217&lt;&gt;"Sans objet")),EDATE($H217,12*IFERROR(VLOOKUP($F217,'Référentiel'!$D$2:$G$9,4,FALSE),5))-1,IF($J217="","",$J217))</f>
      </c>
      <c r="L217" s="12"/>
      <c r="M217" s="12"/>
      <c r="N217" s="12"/>
      <c r="O217" s="13">
        <f>IF(OR($A217="",$T217&lt;&gt;"Obligatoire"),"",IFERROR(IF(INDEX(Salariés!$F$2:$F$151,MATCH($A217,Salariés!$H$2:$H$151,0))="","",INDEX(Salariés!$F$2:$F$151,MATCH($A217,Salariés!$H$2:$H$151,0))),""))</f>
      </c>
      <c r="P217" s="13">
        <f>IF(NOT(OR($A217&lt;&gt;"",$B217&lt;&gt;"")),"",IF(COUNT($O217,$K217,$N217)=0,"",MIN($O217,$K217,$N217)))</f>
      </c>
      <c r="Q217" s="14">
        <f>IF(NOT(OR($A217&lt;&gt;"",$B217&lt;&gt;"")),"",IF($S217="Jeune en dérogation (R. 4153-40)","À vérifier : régime des jeunes (R. 4153-40)",IF(LEN(IF($A217="","salarié, ",IF(COUNTIF(Salariés!$H$2:$H$151,$A217)&gt;1,"salarié en double, ",""))&amp;IF($B217="","famille, ","")&amp;IF($E217="","type de contrôle, ","")&amp;IF(AND($T217="Obligatoire",$O217="",$S217&lt;&gt;"Jeune en dérogation (R. 4153-40)"),"attestation médicale, ","")&amp;IF($H217="","contrôle des connaissances, ","")&amp;IF($K217="","échéance du contrôle, ","")&amp;IF($L217="","connaissance des lieux, ","")&amp;IF($M217="","date de délivrance, ","")&amp;IF(AND($S217="Intérimaire",$N217=""),"date limite (fin de mission), ",""))&gt;0,"Incomplète : "&amp;LEFT(IF($A217="","salarié, ",IF(COUNTIF(Salariés!$H$2:$H$151,$A217)&gt;1,"salarié en double, ",""))&amp;IF($B217="","famille, ","")&amp;IF($E217="","type de contrôle, ","")&amp;IF(AND($T217="Obligatoire",$O217="",$S217&lt;&gt;"Jeune en dérogation (R. 4153-40)"),"attestation médicale, ","")&amp;IF($H217="","contrôle des connaissances, ","")&amp;IF($K217="","échéance du contrôle, ","")&amp;IF($L217="","connaissance des lieux, ","")&amp;IF($M217="","date de délivrance, ","")&amp;IF(AND($S217="Intérimaire",$N217=""),"date limite (fin de mission), ",""),LEN(IF($A217="","salarié, ",IF(COUNTIF(Salariés!$H$2:$H$151,$A217)&gt;1,"salarié en double, ",""))&amp;IF($B217="","famille, ","")&amp;IF($E217="","type de contrôle, ","")&amp;IF(AND($T217="Obligatoire",$O217="",$S217&lt;&gt;"Jeune en dérogation (R. 4153-40)"),"attestation médicale, ","")&amp;IF($H217="","contrôle des connaissances, ","")&amp;IF($K217="","échéance du contrôle, ","")&amp;IF($L217="","connaissance des lieux, ","")&amp;IF($M217="","date de délivrance, ","")&amp;IF(AND($S217="Intérimaire",$N217=""),"date limite (fin de mission), ",""))-2),IF(LEN(IF(AND($U217&lt;&gt;"",$M217&lt;&gt;"",$U217&gt;$M217),"attestation plus récente, ","")&amp;IF(AND($H217&lt;&gt;"",$M217&lt;&gt;"",$H217&gt;$M217),"contrôle plus récent, ","")&amp;IF(AND($L217&lt;&gt;"",$M217&lt;&gt;"",$L217&gt;$M217),"connaissance des lieux plus récente, ","")&amp;IF(AND($M217&lt;&gt;"",$M217&gt;TODAY()),"délivrance datée dans le futur, ",""))&gt;0,"À redélivrer : "&amp;LEFT(IF(AND($U217&lt;&gt;"",$M217&lt;&gt;"",$U217&gt;$M217),"attestation plus récente, ","")&amp;IF(AND($H217&lt;&gt;"",$M217&lt;&gt;"",$H217&gt;$M217),"contrôle plus récent, ","")&amp;IF(AND($L217&lt;&gt;"",$M217&lt;&gt;"",$L217&gt;$M217),"connaissance des lieux plus récente, ","")&amp;IF(AND($M217&lt;&gt;"",$M217&gt;TODAY()),"délivrance datée dans le futur, ",""),LEN(IF(AND($U217&lt;&gt;"",$M217&lt;&gt;"",$U217&gt;$M217),"attestation plus récente, ","")&amp;IF(AND($H217&lt;&gt;"",$M217&lt;&gt;"",$H217&gt;$M217),"contrôle plus récent, ","")&amp;IF(AND($L217&lt;&gt;"",$M217&lt;&gt;"",$L217&gt;$M217),"connaissance des lieux plus récente, ","")&amp;IF(AND($M217&lt;&gt;"",$M217&gt;TODAY()),"délivrance datée dans le futur, ",""))-2),IF($P217&lt;TODAY(),"Expirée",IF($P217-TODAY()&lt;=60,"À renouveler","Valide"))))))</f>
      </c>
      <c r="R217" s="8"/>
      <c r="S217" s="14">
        <f>IF($A217="","",IFERROR(INDEX(Salariés!$D$2:$D$151,MATCH($A217,Salariés!$H$2:$H$151,0))&amp;"",""))</f>
      </c>
      <c r="T217" s="14">
        <f>IF($B217="","",IFERROR(VLOOKUP($B217,'Référentiel'!$A$2:$B$10,2,FALSE),""))</f>
      </c>
      <c r="U217" s="14">
        <f>IF(OR($A217="",$T217&lt;&gt;"Obligatoire"),"",IFERROR(IF(INDEX(Salariés!$E$2:$E$151,MATCH($A217,Salariés!$H$2:$H$151,0))="","",INDEX(Salariés!$E$2:$E$151,MATCH($A217,Salariés!$H$2:$H$151,0))),""))</f>
      </c>
      <c r="V217" s="14">
        <f>IF(OR($Q217="Valide",$Q217="À renouveler"),$P217+ROW()/100000,"")</f>
      </c>
      <c r="W217" s="14">
        <f>IF(AND($A217&lt;&gt;"",$A217='Autorisation à imprimer'!$D$1,OR($Q217="Valide",$Q217="À renouveler")),ROW(),"")</f>
      </c>
    </row>
    <row r="218" spans="1:23" x14ac:dyDescent="0.25">
      <c r="A218" s="8"/>
      <c r="B218" s="8"/>
      <c r="C218" s="8"/>
      <c r="D218" s="8"/>
      <c r="E218" s="8"/>
      <c r="F218" s="8"/>
      <c r="G218" s="8"/>
      <c r="H218" s="12"/>
      <c r="I218" s="8"/>
      <c r="J218" s="12"/>
      <c r="K218" s="13">
        <f>IF(AND($H218&lt;&gt;"",AND($E218="CACES®",$F218&lt;&gt;"",$F218&lt;&gt;"Sans objet")),EDATE($H218,12*IFERROR(VLOOKUP($F218,'Référentiel'!$D$2:$G$9,4,FALSE),5))-1,IF($J218="","",$J218))</f>
      </c>
      <c r="L218" s="12"/>
      <c r="M218" s="12"/>
      <c r="N218" s="12"/>
      <c r="O218" s="13">
        <f>IF(OR($A218="",$T218&lt;&gt;"Obligatoire"),"",IFERROR(IF(INDEX(Salariés!$F$2:$F$151,MATCH($A218,Salariés!$H$2:$H$151,0))="","",INDEX(Salariés!$F$2:$F$151,MATCH($A218,Salariés!$H$2:$H$151,0))),""))</f>
      </c>
      <c r="P218" s="13">
        <f>IF(NOT(OR($A218&lt;&gt;"",$B218&lt;&gt;"")),"",IF(COUNT($O218,$K218,$N218)=0,"",MIN($O218,$K218,$N218)))</f>
      </c>
      <c r="Q218" s="14">
        <f>IF(NOT(OR($A218&lt;&gt;"",$B218&lt;&gt;"")),"",IF($S218="Jeune en dérogation (R. 4153-40)","À vérifier : régime des jeunes (R. 4153-40)",IF(LEN(IF($A218="","salarié, ",IF(COUNTIF(Salariés!$H$2:$H$151,$A218)&gt;1,"salarié en double, ",""))&amp;IF($B218="","famille, ","")&amp;IF($E218="","type de contrôle, ","")&amp;IF(AND($T218="Obligatoire",$O218="",$S218&lt;&gt;"Jeune en dérogation (R. 4153-40)"),"attestation médicale, ","")&amp;IF($H218="","contrôle des connaissances, ","")&amp;IF($K218="","échéance du contrôle, ","")&amp;IF($L218="","connaissance des lieux, ","")&amp;IF($M218="","date de délivrance, ","")&amp;IF(AND($S218="Intérimaire",$N218=""),"date limite (fin de mission), ",""))&gt;0,"Incomplète : "&amp;LEFT(IF($A218="","salarié, ",IF(COUNTIF(Salariés!$H$2:$H$151,$A218)&gt;1,"salarié en double, ",""))&amp;IF($B218="","famille, ","")&amp;IF($E218="","type de contrôle, ","")&amp;IF(AND($T218="Obligatoire",$O218="",$S218&lt;&gt;"Jeune en dérogation (R. 4153-40)"),"attestation médicale, ","")&amp;IF($H218="","contrôle des connaissances, ","")&amp;IF($K218="","échéance du contrôle, ","")&amp;IF($L218="","connaissance des lieux, ","")&amp;IF($M218="","date de délivrance, ","")&amp;IF(AND($S218="Intérimaire",$N218=""),"date limite (fin de mission), ",""),LEN(IF($A218="","salarié, ",IF(COUNTIF(Salariés!$H$2:$H$151,$A218)&gt;1,"salarié en double, ",""))&amp;IF($B218="","famille, ","")&amp;IF($E218="","type de contrôle, ","")&amp;IF(AND($T218="Obligatoire",$O218="",$S218&lt;&gt;"Jeune en dérogation (R. 4153-40)"),"attestation médicale, ","")&amp;IF($H218="","contrôle des connaissances, ","")&amp;IF($K218="","échéance du contrôle, ","")&amp;IF($L218="","connaissance des lieux, ","")&amp;IF($M218="","date de délivrance, ","")&amp;IF(AND($S218="Intérimaire",$N218=""),"date limite (fin de mission), ",""))-2),IF(LEN(IF(AND($U218&lt;&gt;"",$M218&lt;&gt;"",$U218&gt;$M218),"attestation plus récente, ","")&amp;IF(AND($H218&lt;&gt;"",$M218&lt;&gt;"",$H218&gt;$M218),"contrôle plus récent, ","")&amp;IF(AND($L218&lt;&gt;"",$M218&lt;&gt;"",$L218&gt;$M218),"connaissance des lieux plus récente, ","")&amp;IF(AND($M218&lt;&gt;"",$M218&gt;TODAY()),"délivrance datée dans le futur, ",""))&gt;0,"À redélivrer : "&amp;LEFT(IF(AND($U218&lt;&gt;"",$M218&lt;&gt;"",$U218&gt;$M218),"attestation plus récente, ","")&amp;IF(AND($H218&lt;&gt;"",$M218&lt;&gt;"",$H218&gt;$M218),"contrôle plus récent, ","")&amp;IF(AND($L218&lt;&gt;"",$M218&lt;&gt;"",$L218&gt;$M218),"connaissance des lieux plus récente, ","")&amp;IF(AND($M218&lt;&gt;"",$M218&gt;TODAY()),"délivrance datée dans le futur, ",""),LEN(IF(AND($U218&lt;&gt;"",$M218&lt;&gt;"",$U218&gt;$M218),"attestation plus récente, ","")&amp;IF(AND($H218&lt;&gt;"",$M218&lt;&gt;"",$H218&gt;$M218),"contrôle plus récent, ","")&amp;IF(AND($L218&lt;&gt;"",$M218&lt;&gt;"",$L218&gt;$M218),"connaissance des lieux plus récente, ","")&amp;IF(AND($M218&lt;&gt;"",$M218&gt;TODAY()),"délivrance datée dans le futur, ",""))-2),IF($P218&lt;TODAY(),"Expirée",IF($P218-TODAY()&lt;=60,"À renouveler","Valide"))))))</f>
      </c>
      <c r="R218" s="8"/>
      <c r="S218" s="14">
        <f>IF($A218="","",IFERROR(INDEX(Salariés!$D$2:$D$151,MATCH($A218,Salariés!$H$2:$H$151,0))&amp;"",""))</f>
      </c>
      <c r="T218" s="14">
        <f>IF($B218="","",IFERROR(VLOOKUP($B218,'Référentiel'!$A$2:$B$10,2,FALSE),""))</f>
      </c>
      <c r="U218" s="14">
        <f>IF(OR($A218="",$T218&lt;&gt;"Obligatoire"),"",IFERROR(IF(INDEX(Salariés!$E$2:$E$151,MATCH($A218,Salariés!$H$2:$H$151,0))="","",INDEX(Salariés!$E$2:$E$151,MATCH($A218,Salariés!$H$2:$H$151,0))),""))</f>
      </c>
      <c r="V218" s="14">
        <f>IF(OR($Q218="Valide",$Q218="À renouveler"),$P218+ROW()/100000,"")</f>
      </c>
      <c r="W218" s="14">
        <f>IF(AND($A218&lt;&gt;"",$A218='Autorisation à imprimer'!$D$1,OR($Q218="Valide",$Q218="À renouveler")),ROW(),"")</f>
      </c>
    </row>
    <row r="219" spans="1:23" x14ac:dyDescent="0.25">
      <c r="A219" s="8"/>
      <c r="B219" s="8"/>
      <c r="C219" s="8"/>
      <c r="D219" s="8"/>
      <c r="E219" s="8"/>
      <c r="F219" s="8"/>
      <c r="G219" s="8"/>
      <c r="H219" s="12"/>
      <c r="I219" s="8"/>
      <c r="J219" s="12"/>
      <c r="K219" s="13">
        <f>IF(AND($H219&lt;&gt;"",AND($E219="CACES®",$F219&lt;&gt;"",$F219&lt;&gt;"Sans objet")),EDATE($H219,12*IFERROR(VLOOKUP($F219,'Référentiel'!$D$2:$G$9,4,FALSE),5))-1,IF($J219="","",$J219))</f>
      </c>
      <c r="L219" s="12"/>
      <c r="M219" s="12"/>
      <c r="N219" s="12"/>
      <c r="O219" s="13">
        <f>IF(OR($A219="",$T219&lt;&gt;"Obligatoire"),"",IFERROR(IF(INDEX(Salariés!$F$2:$F$151,MATCH($A219,Salariés!$H$2:$H$151,0))="","",INDEX(Salariés!$F$2:$F$151,MATCH($A219,Salariés!$H$2:$H$151,0))),""))</f>
      </c>
      <c r="P219" s="13">
        <f>IF(NOT(OR($A219&lt;&gt;"",$B219&lt;&gt;"")),"",IF(COUNT($O219,$K219,$N219)=0,"",MIN($O219,$K219,$N219)))</f>
      </c>
      <c r="Q219" s="14">
        <f>IF(NOT(OR($A219&lt;&gt;"",$B219&lt;&gt;"")),"",IF($S219="Jeune en dérogation (R. 4153-40)","À vérifier : régime des jeunes (R. 4153-40)",IF(LEN(IF($A219="","salarié, ",IF(COUNTIF(Salariés!$H$2:$H$151,$A219)&gt;1,"salarié en double, ",""))&amp;IF($B219="","famille, ","")&amp;IF($E219="","type de contrôle, ","")&amp;IF(AND($T219="Obligatoire",$O219="",$S219&lt;&gt;"Jeune en dérogation (R. 4153-40)"),"attestation médicale, ","")&amp;IF($H219="","contrôle des connaissances, ","")&amp;IF($K219="","échéance du contrôle, ","")&amp;IF($L219="","connaissance des lieux, ","")&amp;IF($M219="","date de délivrance, ","")&amp;IF(AND($S219="Intérimaire",$N219=""),"date limite (fin de mission), ",""))&gt;0,"Incomplète : "&amp;LEFT(IF($A219="","salarié, ",IF(COUNTIF(Salariés!$H$2:$H$151,$A219)&gt;1,"salarié en double, ",""))&amp;IF($B219="","famille, ","")&amp;IF($E219="","type de contrôle, ","")&amp;IF(AND($T219="Obligatoire",$O219="",$S219&lt;&gt;"Jeune en dérogation (R. 4153-40)"),"attestation médicale, ","")&amp;IF($H219="","contrôle des connaissances, ","")&amp;IF($K219="","échéance du contrôle, ","")&amp;IF($L219="","connaissance des lieux, ","")&amp;IF($M219="","date de délivrance, ","")&amp;IF(AND($S219="Intérimaire",$N219=""),"date limite (fin de mission), ",""),LEN(IF($A219="","salarié, ",IF(COUNTIF(Salariés!$H$2:$H$151,$A219)&gt;1,"salarié en double, ",""))&amp;IF($B219="","famille, ","")&amp;IF($E219="","type de contrôle, ","")&amp;IF(AND($T219="Obligatoire",$O219="",$S219&lt;&gt;"Jeune en dérogation (R. 4153-40)"),"attestation médicale, ","")&amp;IF($H219="","contrôle des connaissances, ","")&amp;IF($K219="","échéance du contrôle, ","")&amp;IF($L219="","connaissance des lieux, ","")&amp;IF($M219="","date de délivrance, ","")&amp;IF(AND($S219="Intérimaire",$N219=""),"date limite (fin de mission), ",""))-2),IF(LEN(IF(AND($U219&lt;&gt;"",$M219&lt;&gt;"",$U219&gt;$M219),"attestation plus récente, ","")&amp;IF(AND($H219&lt;&gt;"",$M219&lt;&gt;"",$H219&gt;$M219),"contrôle plus récent, ","")&amp;IF(AND($L219&lt;&gt;"",$M219&lt;&gt;"",$L219&gt;$M219),"connaissance des lieux plus récente, ","")&amp;IF(AND($M219&lt;&gt;"",$M219&gt;TODAY()),"délivrance datée dans le futur, ",""))&gt;0,"À redélivrer : "&amp;LEFT(IF(AND($U219&lt;&gt;"",$M219&lt;&gt;"",$U219&gt;$M219),"attestation plus récente, ","")&amp;IF(AND($H219&lt;&gt;"",$M219&lt;&gt;"",$H219&gt;$M219),"contrôle plus récent, ","")&amp;IF(AND($L219&lt;&gt;"",$M219&lt;&gt;"",$L219&gt;$M219),"connaissance des lieux plus récente, ","")&amp;IF(AND($M219&lt;&gt;"",$M219&gt;TODAY()),"délivrance datée dans le futur, ",""),LEN(IF(AND($U219&lt;&gt;"",$M219&lt;&gt;"",$U219&gt;$M219),"attestation plus récente, ","")&amp;IF(AND($H219&lt;&gt;"",$M219&lt;&gt;"",$H219&gt;$M219),"contrôle plus récent, ","")&amp;IF(AND($L219&lt;&gt;"",$M219&lt;&gt;"",$L219&gt;$M219),"connaissance des lieux plus récente, ","")&amp;IF(AND($M219&lt;&gt;"",$M219&gt;TODAY()),"délivrance datée dans le futur, ",""))-2),IF($P219&lt;TODAY(),"Expirée",IF($P219-TODAY()&lt;=60,"À renouveler","Valide"))))))</f>
      </c>
      <c r="R219" s="8"/>
      <c r="S219" s="14">
        <f>IF($A219="","",IFERROR(INDEX(Salariés!$D$2:$D$151,MATCH($A219,Salariés!$H$2:$H$151,0))&amp;"",""))</f>
      </c>
      <c r="T219" s="14">
        <f>IF($B219="","",IFERROR(VLOOKUP($B219,'Référentiel'!$A$2:$B$10,2,FALSE),""))</f>
      </c>
      <c r="U219" s="14">
        <f>IF(OR($A219="",$T219&lt;&gt;"Obligatoire"),"",IFERROR(IF(INDEX(Salariés!$E$2:$E$151,MATCH($A219,Salariés!$H$2:$H$151,0))="","",INDEX(Salariés!$E$2:$E$151,MATCH($A219,Salariés!$H$2:$H$151,0))),""))</f>
      </c>
      <c r="V219" s="14">
        <f>IF(OR($Q219="Valide",$Q219="À renouveler"),$P219+ROW()/100000,"")</f>
      </c>
      <c r="W219" s="14">
        <f>IF(AND($A219&lt;&gt;"",$A219='Autorisation à imprimer'!$D$1,OR($Q219="Valide",$Q219="À renouveler")),ROW(),"")</f>
      </c>
    </row>
    <row r="220" spans="1:23" x14ac:dyDescent="0.25">
      <c r="A220" s="8"/>
      <c r="B220" s="8"/>
      <c r="C220" s="8"/>
      <c r="D220" s="8"/>
      <c r="E220" s="8"/>
      <c r="F220" s="8"/>
      <c r="G220" s="8"/>
      <c r="H220" s="12"/>
      <c r="I220" s="8"/>
      <c r="J220" s="12"/>
      <c r="K220" s="13">
        <f>IF(AND($H220&lt;&gt;"",AND($E220="CACES®",$F220&lt;&gt;"",$F220&lt;&gt;"Sans objet")),EDATE($H220,12*IFERROR(VLOOKUP($F220,'Référentiel'!$D$2:$G$9,4,FALSE),5))-1,IF($J220="","",$J220))</f>
      </c>
      <c r="L220" s="12"/>
      <c r="M220" s="12"/>
      <c r="N220" s="12"/>
      <c r="O220" s="13">
        <f>IF(OR($A220="",$T220&lt;&gt;"Obligatoire"),"",IFERROR(IF(INDEX(Salariés!$F$2:$F$151,MATCH($A220,Salariés!$H$2:$H$151,0))="","",INDEX(Salariés!$F$2:$F$151,MATCH($A220,Salariés!$H$2:$H$151,0))),""))</f>
      </c>
      <c r="P220" s="13">
        <f>IF(NOT(OR($A220&lt;&gt;"",$B220&lt;&gt;"")),"",IF(COUNT($O220,$K220,$N220)=0,"",MIN($O220,$K220,$N220)))</f>
      </c>
      <c r="Q220" s="14">
        <f>IF(NOT(OR($A220&lt;&gt;"",$B220&lt;&gt;"")),"",IF($S220="Jeune en dérogation (R. 4153-40)","À vérifier : régime des jeunes (R. 4153-40)",IF(LEN(IF($A220="","salarié, ",IF(COUNTIF(Salariés!$H$2:$H$151,$A220)&gt;1,"salarié en double, ",""))&amp;IF($B220="","famille, ","")&amp;IF($E220="","type de contrôle, ","")&amp;IF(AND($T220="Obligatoire",$O220="",$S220&lt;&gt;"Jeune en dérogation (R. 4153-40)"),"attestation médicale, ","")&amp;IF($H220="","contrôle des connaissances, ","")&amp;IF($K220="","échéance du contrôle, ","")&amp;IF($L220="","connaissance des lieux, ","")&amp;IF($M220="","date de délivrance, ","")&amp;IF(AND($S220="Intérimaire",$N220=""),"date limite (fin de mission), ",""))&gt;0,"Incomplète : "&amp;LEFT(IF($A220="","salarié, ",IF(COUNTIF(Salariés!$H$2:$H$151,$A220)&gt;1,"salarié en double, ",""))&amp;IF($B220="","famille, ","")&amp;IF($E220="","type de contrôle, ","")&amp;IF(AND($T220="Obligatoire",$O220="",$S220&lt;&gt;"Jeune en dérogation (R. 4153-40)"),"attestation médicale, ","")&amp;IF($H220="","contrôle des connaissances, ","")&amp;IF($K220="","échéance du contrôle, ","")&amp;IF($L220="","connaissance des lieux, ","")&amp;IF($M220="","date de délivrance, ","")&amp;IF(AND($S220="Intérimaire",$N220=""),"date limite (fin de mission), ",""),LEN(IF($A220="","salarié, ",IF(COUNTIF(Salariés!$H$2:$H$151,$A220)&gt;1,"salarié en double, ",""))&amp;IF($B220="","famille, ","")&amp;IF($E220="","type de contrôle, ","")&amp;IF(AND($T220="Obligatoire",$O220="",$S220&lt;&gt;"Jeune en dérogation (R. 4153-40)"),"attestation médicale, ","")&amp;IF($H220="","contrôle des connaissances, ","")&amp;IF($K220="","échéance du contrôle, ","")&amp;IF($L220="","connaissance des lieux, ","")&amp;IF($M220="","date de délivrance, ","")&amp;IF(AND($S220="Intérimaire",$N220=""),"date limite (fin de mission), ",""))-2),IF(LEN(IF(AND($U220&lt;&gt;"",$M220&lt;&gt;"",$U220&gt;$M220),"attestation plus récente, ","")&amp;IF(AND($H220&lt;&gt;"",$M220&lt;&gt;"",$H220&gt;$M220),"contrôle plus récent, ","")&amp;IF(AND($L220&lt;&gt;"",$M220&lt;&gt;"",$L220&gt;$M220),"connaissance des lieux plus récente, ","")&amp;IF(AND($M220&lt;&gt;"",$M220&gt;TODAY()),"délivrance datée dans le futur, ",""))&gt;0,"À redélivrer : "&amp;LEFT(IF(AND($U220&lt;&gt;"",$M220&lt;&gt;"",$U220&gt;$M220),"attestation plus récente, ","")&amp;IF(AND($H220&lt;&gt;"",$M220&lt;&gt;"",$H220&gt;$M220),"contrôle plus récent, ","")&amp;IF(AND($L220&lt;&gt;"",$M220&lt;&gt;"",$L220&gt;$M220),"connaissance des lieux plus récente, ","")&amp;IF(AND($M220&lt;&gt;"",$M220&gt;TODAY()),"délivrance datée dans le futur, ",""),LEN(IF(AND($U220&lt;&gt;"",$M220&lt;&gt;"",$U220&gt;$M220),"attestation plus récente, ","")&amp;IF(AND($H220&lt;&gt;"",$M220&lt;&gt;"",$H220&gt;$M220),"contrôle plus récent, ","")&amp;IF(AND($L220&lt;&gt;"",$M220&lt;&gt;"",$L220&gt;$M220),"connaissance des lieux plus récente, ","")&amp;IF(AND($M220&lt;&gt;"",$M220&gt;TODAY()),"délivrance datée dans le futur, ",""))-2),IF($P220&lt;TODAY(),"Expirée",IF($P220-TODAY()&lt;=60,"À renouveler","Valide"))))))</f>
      </c>
      <c r="R220" s="8"/>
      <c r="S220" s="14">
        <f>IF($A220="","",IFERROR(INDEX(Salariés!$D$2:$D$151,MATCH($A220,Salariés!$H$2:$H$151,0))&amp;"",""))</f>
      </c>
      <c r="T220" s="14">
        <f>IF($B220="","",IFERROR(VLOOKUP($B220,'Référentiel'!$A$2:$B$10,2,FALSE),""))</f>
      </c>
      <c r="U220" s="14">
        <f>IF(OR($A220="",$T220&lt;&gt;"Obligatoire"),"",IFERROR(IF(INDEX(Salariés!$E$2:$E$151,MATCH($A220,Salariés!$H$2:$H$151,0))="","",INDEX(Salariés!$E$2:$E$151,MATCH($A220,Salariés!$H$2:$H$151,0))),""))</f>
      </c>
      <c r="V220" s="14">
        <f>IF(OR($Q220="Valide",$Q220="À renouveler"),$P220+ROW()/100000,"")</f>
      </c>
      <c r="W220" s="14">
        <f>IF(AND($A220&lt;&gt;"",$A220='Autorisation à imprimer'!$D$1,OR($Q220="Valide",$Q220="À renouveler")),ROW(),"")</f>
      </c>
    </row>
    <row r="221" spans="1:23" x14ac:dyDescent="0.25">
      <c r="A221" s="8"/>
      <c r="B221" s="8"/>
      <c r="C221" s="8"/>
      <c r="D221" s="8"/>
      <c r="E221" s="8"/>
      <c r="F221" s="8"/>
      <c r="G221" s="8"/>
      <c r="H221" s="12"/>
      <c r="I221" s="8"/>
      <c r="J221" s="12"/>
      <c r="K221" s="13">
        <f>IF(AND($H221&lt;&gt;"",AND($E221="CACES®",$F221&lt;&gt;"",$F221&lt;&gt;"Sans objet")),EDATE($H221,12*IFERROR(VLOOKUP($F221,'Référentiel'!$D$2:$G$9,4,FALSE),5))-1,IF($J221="","",$J221))</f>
      </c>
      <c r="L221" s="12"/>
      <c r="M221" s="12"/>
      <c r="N221" s="12"/>
      <c r="O221" s="13">
        <f>IF(OR($A221="",$T221&lt;&gt;"Obligatoire"),"",IFERROR(IF(INDEX(Salariés!$F$2:$F$151,MATCH($A221,Salariés!$H$2:$H$151,0))="","",INDEX(Salariés!$F$2:$F$151,MATCH($A221,Salariés!$H$2:$H$151,0))),""))</f>
      </c>
      <c r="P221" s="13">
        <f>IF(NOT(OR($A221&lt;&gt;"",$B221&lt;&gt;"")),"",IF(COUNT($O221,$K221,$N221)=0,"",MIN($O221,$K221,$N221)))</f>
      </c>
      <c r="Q221" s="14">
        <f>IF(NOT(OR($A221&lt;&gt;"",$B221&lt;&gt;"")),"",IF($S221="Jeune en dérogation (R. 4153-40)","À vérifier : régime des jeunes (R. 4153-40)",IF(LEN(IF($A221="","salarié, ",IF(COUNTIF(Salariés!$H$2:$H$151,$A221)&gt;1,"salarié en double, ",""))&amp;IF($B221="","famille, ","")&amp;IF($E221="","type de contrôle, ","")&amp;IF(AND($T221="Obligatoire",$O221="",$S221&lt;&gt;"Jeune en dérogation (R. 4153-40)"),"attestation médicale, ","")&amp;IF($H221="","contrôle des connaissances, ","")&amp;IF($K221="","échéance du contrôle, ","")&amp;IF($L221="","connaissance des lieux, ","")&amp;IF($M221="","date de délivrance, ","")&amp;IF(AND($S221="Intérimaire",$N221=""),"date limite (fin de mission), ",""))&gt;0,"Incomplète : "&amp;LEFT(IF($A221="","salarié, ",IF(COUNTIF(Salariés!$H$2:$H$151,$A221)&gt;1,"salarié en double, ",""))&amp;IF($B221="","famille, ","")&amp;IF($E221="","type de contrôle, ","")&amp;IF(AND($T221="Obligatoire",$O221="",$S221&lt;&gt;"Jeune en dérogation (R. 4153-40)"),"attestation médicale, ","")&amp;IF($H221="","contrôle des connaissances, ","")&amp;IF($K221="","échéance du contrôle, ","")&amp;IF($L221="","connaissance des lieux, ","")&amp;IF($M221="","date de délivrance, ","")&amp;IF(AND($S221="Intérimaire",$N221=""),"date limite (fin de mission), ",""),LEN(IF($A221="","salarié, ",IF(COUNTIF(Salariés!$H$2:$H$151,$A221)&gt;1,"salarié en double, ",""))&amp;IF($B221="","famille, ","")&amp;IF($E221="","type de contrôle, ","")&amp;IF(AND($T221="Obligatoire",$O221="",$S221&lt;&gt;"Jeune en dérogation (R. 4153-40)"),"attestation médicale, ","")&amp;IF($H221="","contrôle des connaissances, ","")&amp;IF($K221="","échéance du contrôle, ","")&amp;IF($L221="","connaissance des lieux, ","")&amp;IF($M221="","date de délivrance, ","")&amp;IF(AND($S221="Intérimaire",$N221=""),"date limite (fin de mission), ",""))-2),IF(LEN(IF(AND($U221&lt;&gt;"",$M221&lt;&gt;"",$U221&gt;$M221),"attestation plus récente, ","")&amp;IF(AND($H221&lt;&gt;"",$M221&lt;&gt;"",$H221&gt;$M221),"contrôle plus récent, ","")&amp;IF(AND($L221&lt;&gt;"",$M221&lt;&gt;"",$L221&gt;$M221),"connaissance des lieux plus récente, ","")&amp;IF(AND($M221&lt;&gt;"",$M221&gt;TODAY()),"délivrance datée dans le futur, ",""))&gt;0,"À redélivrer : "&amp;LEFT(IF(AND($U221&lt;&gt;"",$M221&lt;&gt;"",$U221&gt;$M221),"attestation plus récente, ","")&amp;IF(AND($H221&lt;&gt;"",$M221&lt;&gt;"",$H221&gt;$M221),"contrôle plus récent, ","")&amp;IF(AND($L221&lt;&gt;"",$M221&lt;&gt;"",$L221&gt;$M221),"connaissance des lieux plus récente, ","")&amp;IF(AND($M221&lt;&gt;"",$M221&gt;TODAY()),"délivrance datée dans le futur, ",""),LEN(IF(AND($U221&lt;&gt;"",$M221&lt;&gt;"",$U221&gt;$M221),"attestation plus récente, ","")&amp;IF(AND($H221&lt;&gt;"",$M221&lt;&gt;"",$H221&gt;$M221),"contrôle plus récent, ","")&amp;IF(AND($L221&lt;&gt;"",$M221&lt;&gt;"",$L221&gt;$M221),"connaissance des lieux plus récente, ","")&amp;IF(AND($M221&lt;&gt;"",$M221&gt;TODAY()),"délivrance datée dans le futur, ",""))-2),IF($P221&lt;TODAY(),"Expirée",IF($P221-TODAY()&lt;=60,"À renouveler","Valide"))))))</f>
      </c>
      <c r="R221" s="8"/>
      <c r="S221" s="14">
        <f>IF($A221="","",IFERROR(INDEX(Salariés!$D$2:$D$151,MATCH($A221,Salariés!$H$2:$H$151,0))&amp;"",""))</f>
      </c>
      <c r="T221" s="14">
        <f>IF($B221="","",IFERROR(VLOOKUP($B221,'Référentiel'!$A$2:$B$10,2,FALSE),""))</f>
      </c>
      <c r="U221" s="14">
        <f>IF(OR($A221="",$T221&lt;&gt;"Obligatoire"),"",IFERROR(IF(INDEX(Salariés!$E$2:$E$151,MATCH($A221,Salariés!$H$2:$H$151,0))="","",INDEX(Salariés!$E$2:$E$151,MATCH($A221,Salariés!$H$2:$H$151,0))),""))</f>
      </c>
      <c r="V221" s="14">
        <f>IF(OR($Q221="Valide",$Q221="À renouveler"),$P221+ROW()/100000,"")</f>
      </c>
      <c r="W221" s="14">
        <f>IF(AND($A221&lt;&gt;"",$A221='Autorisation à imprimer'!$D$1,OR($Q221="Valide",$Q221="À renouveler")),ROW(),"")</f>
      </c>
    </row>
    <row r="222" spans="1:23" x14ac:dyDescent="0.25">
      <c r="A222" s="8"/>
      <c r="B222" s="8"/>
      <c r="C222" s="8"/>
      <c r="D222" s="8"/>
      <c r="E222" s="8"/>
      <c r="F222" s="8"/>
      <c r="G222" s="8"/>
      <c r="H222" s="12"/>
      <c r="I222" s="8"/>
      <c r="J222" s="12"/>
      <c r="K222" s="13">
        <f>IF(AND($H222&lt;&gt;"",AND($E222="CACES®",$F222&lt;&gt;"",$F222&lt;&gt;"Sans objet")),EDATE($H222,12*IFERROR(VLOOKUP($F222,'Référentiel'!$D$2:$G$9,4,FALSE),5))-1,IF($J222="","",$J222))</f>
      </c>
      <c r="L222" s="12"/>
      <c r="M222" s="12"/>
      <c r="N222" s="12"/>
      <c r="O222" s="13">
        <f>IF(OR($A222="",$T222&lt;&gt;"Obligatoire"),"",IFERROR(IF(INDEX(Salariés!$F$2:$F$151,MATCH($A222,Salariés!$H$2:$H$151,0))="","",INDEX(Salariés!$F$2:$F$151,MATCH($A222,Salariés!$H$2:$H$151,0))),""))</f>
      </c>
      <c r="P222" s="13">
        <f>IF(NOT(OR($A222&lt;&gt;"",$B222&lt;&gt;"")),"",IF(COUNT($O222,$K222,$N222)=0,"",MIN($O222,$K222,$N222)))</f>
      </c>
      <c r="Q222" s="14">
        <f>IF(NOT(OR($A222&lt;&gt;"",$B222&lt;&gt;"")),"",IF($S222="Jeune en dérogation (R. 4153-40)","À vérifier : régime des jeunes (R. 4153-40)",IF(LEN(IF($A222="","salarié, ",IF(COUNTIF(Salariés!$H$2:$H$151,$A222)&gt;1,"salarié en double, ",""))&amp;IF($B222="","famille, ","")&amp;IF($E222="","type de contrôle, ","")&amp;IF(AND($T222="Obligatoire",$O222="",$S222&lt;&gt;"Jeune en dérogation (R. 4153-40)"),"attestation médicale, ","")&amp;IF($H222="","contrôle des connaissances, ","")&amp;IF($K222="","échéance du contrôle, ","")&amp;IF($L222="","connaissance des lieux, ","")&amp;IF($M222="","date de délivrance, ","")&amp;IF(AND($S222="Intérimaire",$N222=""),"date limite (fin de mission), ",""))&gt;0,"Incomplète : "&amp;LEFT(IF($A222="","salarié, ",IF(COUNTIF(Salariés!$H$2:$H$151,$A222)&gt;1,"salarié en double, ",""))&amp;IF($B222="","famille, ","")&amp;IF($E222="","type de contrôle, ","")&amp;IF(AND($T222="Obligatoire",$O222="",$S222&lt;&gt;"Jeune en dérogation (R. 4153-40)"),"attestation médicale, ","")&amp;IF($H222="","contrôle des connaissances, ","")&amp;IF($K222="","échéance du contrôle, ","")&amp;IF($L222="","connaissance des lieux, ","")&amp;IF($M222="","date de délivrance, ","")&amp;IF(AND($S222="Intérimaire",$N222=""),"date limite (fin de mission), ",""),LEN(IF($A222="","salarié, ",IF(COUNTIF(Salariés!$H$2:$H$151,$A222)&gt;1,"salarié en double, ",""))&amp;IF($B222="","famille, ","")&amp;IF($E222="","type de contrôle, ","")&amp;IF(AND($T222="Obligatoire",$O222="",$S222&lt;&gt;"Jeune en dérogation (R. 4153-40)"),"attestation médicale, ","")&amp;IF($H222="","contrôle des connaissances, ","")&amp;IF($K222="","échéance du contrôle, ","")&amp;IF($L222="","connaissance des lieux, ","")&amp;IF($M222="","date de délivrance, ","")&amp;IF(AND($S222="Intérimaire",$N222=""),"date limite (fin de mission), ",""))-2),IF(LEN(IF(AND($U222&lt;&gt;"",$M222&lt;&gt;"",$U222&gt;$M222),"attestation plus récente, ","")&amp;IF(AND($H222&lt;&gt;"",$M222&lt;&gt;"",$H222&gt;$M222),"contrôle plus récent, ","")&amp;IF(AND($L222&lt;&gt;"",$M222&lt;&gt;"",$L222&gt;$M222),"connaissance des lieux plus récente, ","")&amp;IF(AND($M222&lt;&gt;"",$M222&gt;TODAY()),"délivrance datée dans le futur, ",""))&gt;0,"À redélivrer : "&amp;LEFT(IF(AND($U222&lt;&gt;"",$M222&lt;&gt;"",$U222&gt;$M222),"attestation plus récente, ","")&amp;IF(AND($H222&lt;&gt;"",$M222&lt;&gt;"",$H222&gt;$M222),"contrôle plus récent, ","")&amp;IF(AND($L222&lt;&gt;"",$M222&lt;&gt;"",$L222&gt;$M222),"connaissance des lieux plus récente, ","")&amp;IF(AND($M222&lt;&gt;"",$M222&gt;TODAY()),"délivrance datée dans le futur, ",""),LEN(IF(AND($U222&lt;&gt;"",$M222&lt;&gt;"",$U222&gt;$M222),"attestation plus récente, ","")&amp;IF(AND($H222&lt;&gt;"",$M222&lt;&gt;"",$H222&gt;$M222),"contrôle plus récent, ","")&amp;IF(AND($L222&lt;&gt;"",$M222&lt;&gt;"",$L222&gt;$M222),"connaissance des lieux plus récente, ","")&amp;IF(AND($M222&lt;&gt;"",$M222&gt;TODAY()),"délivrance datée dans le futur, ",""))-2),IF($P222&lt;TODAY(),"Expirée",IF($P222-TODAY()&lt;=60,"À renouveler","Valide"))))))</f>
      </c>
      <c r="R222" s="8"/>
      <c r="S222" s="14">
        <f>IF($A222="","",IFERROR(INDEX(Salariés!$D$2:$D$151,MATCH($A222,Salariés!$H$2:$H$151,0))&amp;"",""))</f>
      </c>
      <c r="T222" s="14">
        <f>IF($B222="","",IFERROR(VLOOKUP($B222,'Référentiel'!$A$2:$B$10,2,FALSE),""))</f>
      </c>
      <c r="U222" s="14">
        <f>IF(OR($A222="",$T222&lt;&gt;"Obligatoire"),"",IFERROR(IF(INDEX(Salariés!$E$2:$E$151,MATCH($A222,Salariés!$H$2:$H$151,0))="","",INDEX(Salariés!$E$2:$E$151,MATCH($A222,Salariés!$H$2:$H$151,0))),""))</f>
      </c>
      <c r="V222" s="14">
        <f>IF(OR($Q222="Valide",$Q222="À renouveler"),$P222+ROW()/100000,"")</f>
      </c>
      <c r="W222" s="14">
        <f>IF(AND($A222&lt;&gt;"",$A222='Autorisation à imprimer'!$D$1,OR($Q222="Valide",$Q222="À renouveler")),ROW(),"")</f>
      </c>
    </row>
    <row r="223" spans="1:23" x14ac:dyDescent="0.25">
      <c r="A223" s="8"/>
      <c r="B223" s="8"/>
      <c r="C223" s="8"/>
      <c r="D223" s="8"/>
      <c r="E223" s="8"/>
      <c r="F223" s="8"/>
      <c r="G223" s="8"/>
      <c r="H223" s="12"/>
      <c r="I223" s="8"/>
      <c r="J223" s="12"/>
      <c r="K223" s="13">
        <f>IF(AND($H223&lt;&gt;"",AND($E223="CACES®",$F223&lt;&gt;"",$F223&lt;&gt;"Sans objet")),EDATE($H223,12*IFERROR(VLOOKUP($F223,'Référentiel'!$D$2:$G$9,4,FALSE),5))-1,IF($J223="","",$J223))</f>
      </c>
      <c r="L223" s="12"/>
      <c r="M223" s="12"/>
      <c r="N223" s="12"/>
      <c r="O223" s="13">
        <f>IF(OR($A223="",$T223&lt;&gt;"Obligatoire"),"",IFERROR(IF(INDEX(Salariés!$F$2:$F$151,MATCH($A223,Salariés!$H$2:$H$151,0))="","",INDEX(Salariés!$F$2:$F$151,MATCH($A223,Salariés!$H$2:$H$151,0))),""))</f>
      </c>
      <c r="P223" s="13">
        <f>IF(NOT(OR($A223&lt;&gt;"",$B223&lt;&gt;"")),"",IF(COUNT($O223,$K223,$N223)=0,"",MIN($O223,$K223,$N223)))</f>
      </c>
      <c r="Q223" s="14">
        <f>IF(NOT(OR($A223&lt;&gt;"",$B223&lt;&gt;"")),"",IF($S223="Jeune en dérogation (R. 4153-40)","À vérifier : régime des jeunes (R. 4153-40)",IF(LEN(IF($A223="","salarié, ",IF(COUNTIF(Salariés!$H$2:$H$151,$A223)&gt;1,"salarié en double, ",""))&amp;IF($B223="","famille, ","")&amp;IF($E223="","type de contrôle, ","")&amp;IF(AND($T223="Obligatoire",$O223="",$S223&lt;&gt;"Jeune en dérogation (R. 4153-40)"),"attestation médicale, ","")&amp;IF($H223="","contrôle des connaissances, ","")&amp;IF($K223="","échéance du contrôle, ","")&amp;IF($L223="","connaissance des lieux, ","")&amp;IF($M223="","date de délivrance, ","")&amp;IF(AND($S223="Intérimaire",$N223=""),"date limite (fin de mission), ",""))&gt;0,"Incomplète : "&amp;LEFT(IF($A223="","salarié, ",IF(COUNTIF(Salariés!$H$2:$H$151,$A223)&gt;1,"salarié en double, ",""))&amp;IF($B223="","famille, ","")&amp;IF($E223="","type de contrôle, ","")&amp;IF(AND($T223="Obligatoire",$O223="",$S223&lt;&gt;"Jeune en dérogation (R. 4153-40)"),"attestation médicale, ","")&amp;IF($H223="","contrôle des connaissances, ","")&amp;IF($K223="","échéance du contrôle, ","")&amp;IF($L223="","connaissance des lieux, ","")&amp;IF($M223="","date de délivrance, ","")&amp;IF(AND($S223="Intérimaire",$N223=""),"date limite (fin de mission), ",""),LEN(IF($A223="","salarié, ",IF(COUNTIF(Salariés!$H$2:$H$151,$A223)&gt;1,"salarié en double, ",""))&amp;IF($B223="","famille, ","")&amp;IF($E223="","type de contrôle, ","")&amp;IF(AND($T223="Obligatoire",$O223="",$S223&lt;&gt;"Jeune en dérogation (R. 4153-40)"),"attestation médicale, ","")&amp;IF($H223="","contrôle des connaissances, ","")&amp;IF($K223="","échéance du contrôle, ","")&amp;IF($L223="","connaissance des lieux, ","")&amp;IF($M223="","date de délivrance, ","")&amp;IF(AND($S223="Intérimaire",$N223=""),"date limite (fin de mission), ",""))-2),IF(LEN(IF(AND($U223&lt;&gt;"",$M223&lt;&gt;"",$U223&gt;$M223),"attestation plus récente, ","")&amp;IF(AND($H223&lt;&gt;"",$M223&lt;&gt;"",$H223&gt;$M223),"contrôle plus récent, ","")&amp;IF(AND($L223&lt;&gt;"",$M223&lt;&gt;"",$L223&gt;$M223),"connaissance des lieux plus récente, ","")&amp;IF(AND($M223&lt;&gt;"",$M223&gt;TODAY()),"délivrance datée dans le futur, ",""))&gt;0,"À redélivrer : "&amp;LEFT(IF(AND($U223&lt;&gt;"",$M223&lt;&gt;"",$U223&gt;$M223),"attestation plus récente, ","")&amp;IF(AND($H223&lt;&gt;"",$M223&lt;&gt;"",$H223&gt;$M223),"contrôle plus récent, ","")&amp;IF(AND($L223&lt;&gt;"",$M223&lt;&gt;"",$L223&gt;$M223),"connaissance des lieux plus récente, ","")&amp;IF(AND($M223&lt;&gt;"",$M223&gt;TODAY()),"délivrance datée dans le futur, ",""),LEN(IF(AND($U223&lt;&gt;"",$M223&lt;&gt;"",$U223&gt;$M223),"attestation plus récente, ","")&amp;IF(AND($H223&lt;&gt;"",$M223&lt;&gt;"",$H223&gt;$M223),"contrôle plus récent, ","")&amp;IF(AND($L223&lt;&gt;"",$M223&lt;&gt;"",$L223&gt;$M223),"connaissance des lieux plus récente, ","")&amp;IF(AND($M223&lt;&gt;"",$M223&gt;TODAY()),"délivrance datée dans le futur, ",""))-2),IF($P223&lt;TODAY(),"Expirée",IF($P223-TODAY()&lt;=60,"À renouveler","Valide"))))))</f>
      </c>
      <c r="R223" s="8"/>
      <c r="S223" s="14">
        <f>IF($A223="","",IFERROR(INDEX(Salariés!$D$2:$D$151,MATCH($A223,Salariés!$H$2:$H$151,0))&amp;"",""))</f>
      </c>
      <c r="T223" s="14">
        <f>IF($B223="","",IFERROR(VLOOKUP($B223,'Référentiel'!$A$2:$B$10,2,FALSE),""))</f>
      </c>
      <c r="U223" s="14">
        <f>IF(OR($A223="",$T223&lt;&gt;"Obligatoire"),"",IFERROR(IF(INDEX(Salariés!$E$2:$E$151,MATCH($A223,Salariés!$H$2:$H$151,0))="","",INDEX(Salariés!$E$2:$E$151,MATCH($A223,Salariés!$H$2:$H$151,0))),""))</f>
      </c>
      <c r="V223" s="14">
        <f>IF(OR($Q223="Valide",$Q223="À renouveler"),$P223+ROW()/100000,"")</f>
      </c>
      <c r="W223" s="14">
        <f>IF(AND($A223&lt;&gt;"",$A223='Autorisation à imprimer'!$D$1,OR($Q223="Valide",$Q223="À renouveler")),ROW(),"")</f>
      </c>
    </row>
    <row r="224" spans="1:23" x14ac:dyDescent="0.25">
      <c r="A224" s="8"/>
      <c r="B224" s="8"/>
      <c r="C224" s="8"/>
      <c r="D224" s="8"/>
      <c r="E224" s="8"/>
      <c r="F224" s="8"/>
      <c r="G224" s="8"/>
      <c r="H224" s="12"/>
      <c r="I224" s="8"/>
      <c r="J224" s="12"/>
      <c r="K224" s="13">
        <f>IF(AND($H224&lt;&gt;"",AND($E224="CACES®",$F224&lt;&gt;"",$F224&lt;&gt;"Sans objet")),EDATE($H224,12*IFERROR(VLOOKUP($F224,'Référentiel'!$D$2:$G$9,4,FALSE),5))-1,IF($J224="","",$J224))</f>
      </c>
      <c r="L224" s="12"/>
      <c r="M224" s="12"/>
      <c r="N224" s="12"/>
      <c r="O224" s="13">
        <f>IF(OR($A224="",$T224&lt;&gt;"Obligatoire"),"",IFERROR(IF(INDEX(Salariés!$F$2:$F$151,MATCH($A224,Salariés!$H$2:$H$151,0))="","",INDEX(Salariés!$F$2:$F$151,MATCH($A224,Salariés!$H$2:$H$151,0))),""))</f>
      </c>
      <c r="P224" s="13">
        <f>IF(NOT(OR($A224&lt;&gt;"",$B224&lt;&gt;"")),"",IF(COUNT($O224,$K224,$N224)=0,"",MIN($O224,$K224,$N224)))</f>
      </c>
      <c r="Q224" s="14">
        <f>IF(NOT(OR($A224&lt;&gt;"",$B224&lt;&gt;"")),"",IF($S224="Jeune en dérogation (R. 4153-40)","À vérifier : régime des jeunes (R. 4153-40)",IF(LEN(IF($A224="","salarié, ",IF(COUNTIF(Salariés!$H$2:$H$151,$A224)&gt;1,"salarié en double, ",""))&amp;IF($B224="","famille, ","")&amp;IF($E224="","type de contrôle, ","")&amp;IF(AND($T224="Obligatoire",$O224="",$S224&lt;&gt;"Jeune en dérogation (R. 4153-40)"),"attestation médicale, ","")&amp;IF($H224="","contrôle des connaissances, ","")&amp;IF($K224="","échéance du contrôle, ","")&amp;IF($L224="","connaissance des lieux, ","")&amp;IF($M224="","date de délivrance, ","")&amp;IF(AND($S224="Intérimaire",$N224=""),"date limite (fin de mission), ",""))&gt;0,"Incomplète : "&amp;LEFT(IF($A224="","salarié, ",IF(COUNTIF(Salariés!$H$2:$H$151,$A224)&gt;1,"salarié en double, ",""))&amp;IF($B224="","famille, ","")&amp;IF($E224="","type de contrôle, ","")&amp;IF(AND($T224="Obligatoire",$O224="",$S224&lt;&gt;"Jeune en dérogation (R. 4153-40)"),"attestation médicale, ","")&amp;IF($H224="","contrôle des connaissances, ","")&amp;IF($K224="","échéance du contrôle, ","")&amp;IF($L224="","connaissance des lieux, ","")&amp;IF($M224="","date de délivrance, ","")&amp;IF(AND($S224="Intérimaire",$N224=""),"date limite (fin de mission), ",""),LEN(IF($A224="","salarié, ",IF(COUNTIF(Salariés!$H$2:$H$151,$A224)&gt;1,"salarié en double, ",""))&amp;IF($B224="","famille, ","")&amp;IF($E224="","type de contrôle, ","")&amp;IF(AND($T224="Obligatoire",$O224="",$S224&lt;&gt;"Jeune en dérogation (R. 4153-40)"),"attestation médicale, ","")&amp;IF($H224="","contrôle des connaissances, ","")&amp;IF($K224="","échéance du contrôle, ","")&amp;IF($L224="","connaissance des lieux, ","")&amp;IF($M224="","date de délivrance, ","")&amp;IF(AND($S224="Intérimaire",$N224=""),"date limite (fin de mission), ",""))-2),IF(LEN(IF(AND($U224&lt;&gt;"",$M224&lt;&gt;"",$U224&gt;$M224),"attestation plus récente, ","")&amp;IF(AND($H224&lt;&gt;"",$M224&lt;&gt;"",$H224&gt;$M224),"contrôle plus récent, ","")&amp;IF(AND($L224&lt;&gt;"",$M224&lt;&gt;"",$L224&gt;$M224),"connaissance des lieux plus récente, ","")&amp;IF(AND($M224&lt;&gt;"",$M224&gt;TODAY()),"délivrance datée dans le futur, ",""))&gt;0,"À redélivrer : "&amp;LEFT(IF(AND($U224&lt;&gt;"",$M224&lt;&gt;"",$U224&gt;$M224),"attestation plus récente, ","")&amp;IF(AND($H224&lt;&gt;"",$M224&lt;&gt;"",$H224&gt;$M224),"contrôle plus récent, ","")&amp;IF(AND($L224&lt;&gt;"",$M224&lt;&gt;"",$L224&gt;$M224),"connaissance des lieux plus récente, ","")&amp;IF(AND($M224&lt;&gt;"",$M224&gt;TODAY()),"délivrance datée dans le futur, ",""),LEN(IF(AND($U224&lt;&gt;"",$M224&lt;&gt;"",$U224&gt;$M224),"attestation plus récente, ","")&amp;IF(AND($H224&lt;&gt;"",$M224&lt;&gt;"",$H224&gt;$M224),"contrôle plus récent, ","")&amp;IF(AND($L224&lt;&gt;"",$M224&lt;&gt;"",$L224&gt;$M224),"connaissance des lieux plus récente, ","")&amp;IF(AND($M224&lt;&gt;"",$M224&gt;TODAY()),"délivrance datée dans le futur, ",""))-2),IF($P224&lt;TODAY(),"Expirée",IF($P224-TODAY()&lt;=60,"À renouveler","Valide"))))))</f>
      </c>
      <c r="R224" s="8"/>
      <c r="S224" s="14">
        <f>IF($A224="","",IFERROR(INDEX(Salariés!$D$2:$D$151,MATCH($A224,Salariés!$H$2:$H$151,0))&amp;"",""))</f>
      </c>
      <c r="T224" s="14">
        <f>IF($B224="","",IFERROR(VLOOKUP($B224,'Référentiel'!$A$2:$B$10,2,FALSE),""))</f>
      </c>
      <c r="U224" s="14">
        <f>IF(OR($A224="",$T224&lt;&gt;"Obligatoire"),"",IFERROR(IF(INDEX(Salariés!$E$2:$E$151,MATCH($A224,Salariés!$H$2:$H$151,0))="","",INDEX(Salariés!$E$2:$E$151,MATCH($A224,Salariés!$H$2:$H$151,0))),""))</f>
      </c>
      <c r="V224" s="14">
        <f>IF(OR($Q224="Valide",$Q224="À renouveler"),$P224+ROW()/100000,"")</f>
      </c>
      <c r="W224" s="14">
        <f>IF(AND($A224&lt;&gt;"",$A224='Autorisation à imprimer'!$D$1,OR($Q224="Valide",$Q224="À renouveler")),ROW(),"")</f>
      </c>
    </row>
    <row r="225" spans="1:23" x14ac:dyDescent="0.25">
      <c r="A225" s="8"/>
      <c r="B225" s="8"/>
      <c r="C225" s="8"/>
      <c r="D225" s="8"/>
      <c r="E225" s="8"/>
      <c r="F225" s="8"/>
      <c r="G225" s="8"/>
      <c r="H225" s="12"/>
      <c r="I225" s="8"/>
      <c r="J225" s="12"/>
      <c r="K225" s="13">
        <f>IF(AND($H225&lt;&gt;"",AND($E225="CACES®",$F225&lt;&gt;"",$F225&lt;&gt;"Sans objet")),EDATE($H225,12*IFERROR(VLOOKUP($F225,'Référentiel'!$D$2:$G$9,4,FALSE),5))-1,IF($J225="","",$J225))</f>
      </c>
      <c r="L225" s="12"/>
      <c r="M225" s="12"/>
      <c r="N225" s="12"/>
      <c r="O225" s="13">
        <f>IF(OR($A225="",$T225&lt;&gt;"Obligatoire"),"",IFERROR(IF(INDEX(Salariés!$F$2:$F$151,MATCH($A225,Salariés!$H$2:$H$151,0))="","",INDEX(Salariés!$F$2:$F$151,MATCH($A225,Salariés!$H$2:$H$151,0))),""))</f>
      </c>
      <c r="P225" s="13">
        <f>IF(NOT(OR($A225&lt;&gt;"",$B225&lt;&gt;"")),"",IF(COUNT($O225,$K225,$N225)=0,"",MIN($O225,$K225,$N225)))</f>
      </c>
      <c r="Q225" s="14">
        <f>IF(NOT(OR($A225&lt;&gt;"",$B225&lt;&gt;"")),"",IF($S225="Jeune en dérogation (R. 4153-40)","À vérifier : régime des jeunes (R. 4153-40)",IF(LEN(IF($A225="","salarié, ",IF(COUNTIF(Salariés!$H$2:$H$151,$A225)&gt;1,"salarié en double, ",""))&amp;IF($B225="","famille, ","")&amp;IF($E225="","type de contrôle, ","")&amp;IF(AND($T225="Obligatoire",$O225="",$S225&lt;&gt;"Jeune en dérogation (R. 4153-40)"),"attestation médicale, ","")&amp;IF($H225="","contrôle des connaissances, ","")&amp;IF($K225="","échéance du contrôle, ","")&amp;IF($L225="","connaissance des lieux, ","")&amp;IF($M225="","date de délivrance, ","")&amp;IF(AND($S225="Intérimaire",$N225=""),"date limite (fin de mission), ",""))&gt;0,"Incomplète : "&amp;LEFT(IF($A225="","salarié, ",IF(COUNTIF(Salariés!$H$2:$H$151,$A225)&gt;1,"salarié en double, ",""))&amp;IF($B225="","famille, ","")&amp;IF($E225="","type de contrôle, ","")&amp;IF(AND($T225="Obligatoire",$O225="",$S225&lt;&gt;"Jeune en dérogation (R. 4153-40)"),"attestation médicale, ","")&amp;IF($H225="","contrôle des connaissances, ","")&amp;IF($K225="","échéance du contrôle, ","")&amp;IF($L225="","connaissance des lieux, ","")&amp;IF($M225="","date de délivrance, ","")&amp;IF(AND($S225="Intérimaire",$N225=""),"date limite (fin de mission), ",""),LEN(IF($A225="","salarié, ",IF(COUNTIF(Salariés!$H$2:$H$151,$A225)&gt;1,"salarié en double, ",""))&amp;IF($B225="","famille, ","")&amp;IF($E225="","type de contrôle, ","")&amp;IF(AND($T225="Obligatoire",$O225="",$S225&lt;&gt;"Jeune en dérogation (R. 4153-40)"),"attestation médicale, ","")&amp;IF($H225="","contrôle des connaissances, ","")&amp;IF($K225="","échéance du contrôle, ","")&amp;IF($L225="","connaissance des lieux, ","")&amp;IF($M225="","date de délivrance, ","")&amp;IF(AND($S225="Intérimaire",$N225=""),"date limite (fin de mission), ",""))-2),IF(LEN(IF(AND($U225&lt;&gt;"",$M225&lt;&gt;"",$U225&gt;$M225),"attestation plus récente, ","")&amp;IF(AND($H225&lt;&gt;"",$M225&lt;&gt;"",$H225&gt;$M225),"contrôle plus récent, ","")&amp;IF(AND($L225&lt;&gt;"",$M225&lt;&gt;"",$L225&gt;$M225),"connaissance des lieux plus récente, ","")&amp;IF(AND($M225&lt;&gt;"",$M225&gt;TODAY()),"délivrance datée dans le futur, ",""))&gt;0,"À redélivrer : "&amp;LEFT(IF(AND($U225&lt;&gt;"",$M225&lt;&gt;"",$U225&gt;$M225),"attestation plus récente, ","")&amp;IF(AND($H225&lt;&gt;"",$M225&lt;&gt;"",$H225&gt;$M225),"contrôle plus récent, ","")&amp;IF(AND($L225&lt;&gt;"",$M225&lt;&gt;"",$L225&gt;$M225),"connaissance des lieux plus récente, ","")&amp;IF(AND($M225&lt;&gt;"",$M225&gt;TODAY()),"délivrance datée dans le futur, ",""),LEN(IF(AND($U225&lt;&gt;"",$M225&lt;&gt;"",$U225&gt;$M225),"attestation plus récente, ","")&amp;IF(AND($H225&lt;&gt;"",$M225&lt;&gt;"",$H225&gt;$M225),"contrôle plus récent, ","")&amp;IF(AND($L225&lt;&gt;"",$M225&lt;&gt;"",$L225&gt;$M225),"connaissance des lieux plus récente, ","")&amp;IF(AND($M225&lt;&gt;"",$M225&gt;TODAY()),"délivrance datée dans le futur, ",""))-2),IF($P225&lt;TODAY(),"Expirée",IF($P225-TODAY()&lt;=60,"À renouveler","Valide"))))))</f>
      </c>
      <c r="R225" s="8"/>
      <c r="S225" s="14">
        <f>IF($A225="","",IFERROR(INDEX(Salariés!$D$2:$D$151,MATCH($A225,Salariés!$H$2:$H$151,0))&amp;"",""))</f>
      </c>
      <c r="T225" s="14">
        <f>IF($B225="","",IFERROR(VLOOKUP($B225,'Référentiel'!$A$2:$B$10,2,FALSE),""))</f>
      </c>
      <c r="U225" s="14">
        <f>IF(OR($A225="",$T225&lt;&gt;"Obligatoire"),"",IFERROR(IF(INDEX(Salariés!$E$2:$E$151,MATCH($A225,Salariés!$H$2:$H$151,0))="","",INDEX(Salariés!$E$2:$E$151,MATCH($A225,Salariés!$H$2:$H$151,0))),""))</f>
      </c>
      <c r="V225" s="14">
        <f>IF(OR($Q225="Valide",$Q225="À renouveler"),$P225+ROW()/100000,"")</f>
      </c>
      <c r="W225" s="14">
        <f>IF(AND($A225&lt;&gt;"",$A225='Autorisation à imprimer'!$D$1,OR($Q225="Valide",$Q225="À renouveler")),ROW(),"")</f>
      </c>
    </row>
    <row r="226" spans="1:23" x14ac:dyDescent="0.25">
      <c r="A226" s="8"/>
      <c r="B226" s="8"/>
      <c r="C226" s="8"/>
      <c r="D226" s="8"/>
      <c r="E226" s="8"/>
      <c r="F226" s="8"/>
      <c r="G226" s="8"/>
      <c r="H226" s="12"/>
      <c r="I226" s="8"/>
      <c r="J226" s="12"/>
      <c r="K226" s="13">
        <f>IF(AND($H226&lt;&gt;"",AND($E226="CACES®",$F226&lt;&gt;"",$F226&lt;&gt;"Sans objet")),EDATE($H226,12*IFERROR(VLOOKUP($F226,'Référentiel'!$D$2:$G$9,4,FALSE),5))-1,IF($J226="","",$J226))</f>
      </c>
      <c r="L226" s="12"/>
      <c r="M226" s="12"/>
      <c r="N226" s="12"/>
      <c r="O226" s="13">
        <f>IF(OR($A226="",$T226&lt;&gt;"Obligatoire"),"",IFERROR(IF(INDEX(Salariés!$F$2:$F$151,MATCH($A226,Salariés!$H$2:$H$151,0))="","",INDEX(Salariés!$F$2:$F$151,MATCH($A226,Salariés!$H$2:$H$151,0))),""))</f>
      </c>
      <c r="P226" s="13">
        <f>IF(NOT(OR($A226&lt;&gt;"",$B226&lt;&gt;"")),"",IF(COUNT($O226,$K226,$N226)=0,"",MIN($O226,$K226,$N226)))</f>
      </c>
      <c r="Q226" s="14">
        <f>IF(NOT(OR($A226&lt;&gt;"",$B226&lt;&gt;"")),"",IF($S226="Jeune en dérogation (R. 4153-40)","À vérifier : régime des jeunes (R. 4153-40)",IF(LEN(IF($A226="","salarié, ",IF(COUNTIF(Salariés!$H$2:$H$151,$A226)&gt;1,"salarié en double, ",""))&amp;IF($B226="","famille, ","")&amp;IF($E226="","type de contrôle, ","")&amp;IF(AND($T226="Obligatoire",$O226="",$S226&lt;&gt;"Jeune en dérogation (R. 4153-40)"),"attestation médicale, ","")&amp;IF($H226="","contrôle des connaissances, ","")&amp;IF($K226="","échéance du contrôle, ","")&amp;IF($L226="","connaissance des lieux, ","")&amp;IF($M226="","date de délivrance, ","")&amp;IF(AND($S226="Intérimaire",$N226=""),"date limite (fin de mission), ",""))&gt;0,"Incomplète : "&amp;LEFT(IF($A226="","salarié, ",IF(COUNTIF(Salariés!$H$2:$H$151,$A226)&gt;1,"salarié en double, ",""))&amp;IF($B226="","famille, ","")&amp;IF($E226="","type de contrôle, ","")&amp;IF(AND($T226="Obligatoire",$O226="",$S226&lt;&gt;"Jeune en dérogation (R. 4153-40)"),"attestation médicale, ","")&amp;IF($H226="","contrôle des connaissances, ","")&amp;IF($K226="","échéance du contrôle, ","")&amp;IF($L226="","connaissance des lieux, ","")&amp;IF($M226="","date de délivrance, ","")&amp;IF(AND($S226="Intérimaire",$N226=""),"date limite (fin de mission), ",""),LEN(IF($A226="","salarié, ",IF(COUNTIF(Salariés!$H$2:$H$151,$A226)&gt;1,"salarié en double, ",""))&amp;IF($B226="","famille, ","")&amp;IF($E226="","type de contrôle, ","")&amp;IF(AND($T226="Obligatoire",$O226="",$S226&lt;&gt;"Jeune en dérogation (R. 4153-40)"),"attestation médicale, ","")&amp;IF($H226="","contrôle des connaissances, ","")&amp;IF($K226="","échéance du contrôle, ","")&amp;IF($L226="","connaissance des lieux, ","")&amp;IF($M226="","date de délivrance, ","")&amp;IF(AND($S226="Intérimaire",$N226=""),"date limite (fin de mission), ",""))-2),IF(LEN(IF(AND($U226&lt;&gt;"",$M226&lt;&gt;"",$U226&gt;$M226),"attestation plus récente, ","")&amp;IF(AND($H226&lt;&gt;"",$M226&lt;&gt;"",$H226&gt;$M226),"contrôle plus récent, ","")&amp;IF(AND($L226&lt;&gt;"",$M226&lt;&gt;"",$L226&gt;$M226),"connaissance des lieux plus récente, ","")&amp;IF(AND($M226&lt;&gt;"",$M226&gt;TODAY()),"délivrance datée dans le futur, ",""))&gt;0,"À redélivrer : "&amp;LEFT(IF(AND($U226&lt;&gt;"",$M226&lt;&gt;"",$U226&gt;$M226),"attestation plus récente, ","")&amp;IF(AND($H226&lt;&gt;"",$M226&lt;&gt;"",$H226&gt;$M226),"contrôle plus récent, ","")&amp;IF(AND($L226&lt;&gt;"",$M226&lt;&gt;"",$L226&gt;$M226),"connaissance des lieux plus récente, ","")&amp;IF(AND($M226&lt;&gt;"",$M226&gt;TODAY()),"délivrance datée dans le futur, ",""),LEN(IF(AND($U226&lt;&gt;"",$M226&lt;&gt;"",$U226&gt;$M226),"attestation plus récente, ","")&amp;IF(AND($H226&lt;&gt;"",$M226&lt;&gt;"",$H226&gt;$M226),"contrôle plus récent, ","")&amp;IF(AND($L226&lt;&gt;"",$M226&lt;&gt;"",$L226&gt;$M226),"connaissance des lieux plus récente, ","")&amp;IF(AND($M226&lt;&gt;"",$M226&gt;TODAY()),"délivrance datée dans le futur, ",""))-2),IF($P226&lt;TODAY(),"Expirée",IF($P226-TODAY()&lt;=60,"À renouveler","Valide"))))))</f>
      </c>
      <c r="R226" s="8"/>
      <c r="S226" s="14">
        <f>IF($A226="","",IFERROR(INDEX(Salariés!$D$2:$D$151,MATCH($A226,Salariés!$H$2:$H$151,0))&amp;"",""))</f>
      </c>
      <c r="T226" s="14">
        <f>IF($B226="","",IFERROR(VLOOKUP($B226,'Référentiel'!$A$2:$B$10,2,FALSE),""))</f>
      </c>
      <c r="U226" s="14">
        <f>IF(OR($A226="",$T226&lt;&gt;"Obligatoire"),"",IFERROR(IF(INDEX(Salariés!$E$2:$E$151,MATCH($A226,Salariés!$H$2:$H$151,0))="","",INDEX(Salariés!$E$2:$E$151,MATCH($A226,Salariés!$H$2:$H$151,0))),""))</f>
      </c>
      <c r="V226" s="14">
        <f>IF(OR($Q226="Valide",$Q226="À renouveler"),$P226+ROW()/100000,"")</f>
      </c>
      <c r="W226" s="14">
        <f>IF(AND($A226&lt;&gt;"",$A226='Autorisation à imprimer'!$D$1,OR($Q226="Valide",$Q226="À renouveler")),ROW(),"")</f>
      </c>
    </row>
    <row r="227" spans="1:23" x14ac:dyDescent="0.25">
      <c r="A227" s="8"/>
      <c r="B227" s="8"/>
      <c r="C227" s="8"/>
      <c r="D227" s="8"/>
      <c r="E227" s="8"/>
      <c r="F227" s="8"/>
      <c r="G227" s="8"/>
      <c r="H227" s="12"/>
      <c r="I227" s="8"/>
      <c r="J227" s="12"/>
      <c r="K227" s="13">
        <f>IF(AND($H227&lt;&gt;"",AND($E227="CACES®",$F227&lt;&gt;"",$F227&lt;&gt;"Sans objet")),EDATE($H227,12*IFERROR(VLOOKUP($F227,'Référentiel'!$D$2:$G$9,4,FALSE),5))-1,IF($J227="","",$J227))</f>
      </c>
      <c r="L227" s="12"/>
      <c r="M227" s="12"/>
      <c r="N227" s="12"/>
      <c r="O227" s="13">
        <f>IF(OR($A227="",$T227&lt;&gt;"Obligatoire"),"",IFERROR(IF(INDEX(Salariés!$F$2:$F$151,MATCH($A227,Salariés!$H$2:$H$151,0))="","",INDEX(Salariés!$F$2:$F$151,MATCH($A227,Salariés!$H$2:$H$151,0))),""))</f>
      </c>
      <c r="P227" s="13">
        <f>IF(NOT(OR($A227&lt;&gt;"",$B227&lt;&gt;"")),"",IF(COUNT($O227,$K227,$N227)=0,"",MIN($O227,$K227,$N227)))</f>
      </c>
      <c r="Q227" s="14">
        <f>IF(NOT(OR($A227&lt;&gt;"",$B227&lt;&gt;"")),"",IF($S227="Jeune en dérogation (R. 4153-40)","À vérifier : régime des jeunes (R. 4153-40)",IF(LEN(IF($A227="","salarié, ",IF(COUNTIF(Salariés!$H$2:$H$151,$A227)&gt;1,"salarié en double, ",""))&amp;IF($B227="","famille, ","")&amp;IF($E227="","type de contrôle, ","")&amp;IF(AND($T227="Obligatoire",$O227="",$S227&lt;&gt;"Jeune en dérogation (R. 4153-40)"),"attestation médicale, ","")&amp;IF($H227="","contrôle des connaissances, ","")&amp;IF($K227="","échéance du contrôle, ","")&amp;IF($L227="","connaissance des lieux, ","")&amp;IF($M227="","date de délivrance, ","")&amp;IF(AND($S227="Intérimaire",$N227=""),"date limite (fin de mission), ",""))&gt;0,"Incomplète : "&amp;LEFT(IF($A227="","salarié, ",IF(COUNTIF(Salariés!$H$2:$H$151,$A227)&gt;1,"salarié en double, ",""))&amp;IF($B227="","famille, ","")&amp;IF($E227="","type de contrôle, ","")&amp;IF(AND($T227="Obligatoire",$O227="",$S227&lt;&gt;"Jeune en dérogation (R. 4153-40)"),"attestation médicale, ","")&amp;IF($H227="","contrôle des connaissances, ","")&amp;IF($K227="","échéance du contrôle, ","")&amp;IF($L227="","connaissance des lieux, ","")&amp;IF($M227="","date de délivrance, ","")&amp;IF(AND($S227="Intérimaire",$N227=""),"date limite (fin de mission), ",""),LEN(IF($A227="","salarié, ",IF(COUNTIF(Salariés!$H$2:$H$151,$A227)&gt;1,"salarié en double, ",""))&amp;IF($B227="","famille, ","")&amp;IF($E227="","type de contrôle, ","")&amp;IF(AND($T227="Obligatoire",$O227="",$S227&lt;&gt;"Jeune en dérogation (R. 4153-40)"),"attestation médicale, ","")&amp;IF($H227="","contrôle des connaissances, ","")&amp;IF($K227="","échéance du contrôle, ","")&amp;IF($L227="","connaissance des lieux, ","")&amp;IF($M227="","date de délivrance, ","")&amp;IF(AND($S227="Intérimaire",$N227=""),"date limite (fin de mission), ",""))-2),IF(LEN(IF(AND($U227&lt;&gt;"",$M227&lt;&gt;"",$U227&gt;$M227),"attestation plus récente, ","")&amp;IF(AND($H227&lt;&gt;"",$M227&lt;&gt;"",$H227&gt;$M227),"contrôle plus récent, ","")&amp;IF(AND($L227&lt;&gt;"",$M227&lt;&gt;"",$L227&gt;$M227),"connaissance des lieux plus récente, ","")&amp;IF(AND($M227&lt;&gt;"",$M227&gt;TODAY()),"délivrance datée dans le futur, ",""))&gt;0,"À redélivrer : "&amp;LEFT(IF(AND($U227&lt;&gt;"",$M227&lt;&gt;"",$U227&gt;$M227),"attestation plus récente, ","")&amp;IF(AND($H227&lt;&gt;"",$M227&lt;&gt;"",$H227&gt;$M227),"contrôle plus récent, ","")&amp;IF(AND($L227&lt;&gt;"",$M227&lt;&gt;"",$L227&gt;$M227),"connaissance des lieux plus récente, ","")&amp;IF(AND($M227&lt;&gt;"",$M227&gt;TODAY()),"délivrance datée dans le futur, ",""),LEN(IF(AND($U227&lt;&gt;"",$M227&lt;&gt;"",$U227&gt;$M227),"attestation plus récente, ","")&amp;IF(AND($H227&lt;&gt;"",$M227&lt;&gt;"",$H227&gt;$M227),"contrôle plus récent, ","")&amp;IF(AND($L227&lt;&gt;"",$M227&lt;&gt;"",$L227&gt;$M227),"connaissance des lieux plus récente, ","")&amp;IF(AND($M227&lt;&gt;"",$M227&gt;TODAY()),"délivrance datée dans le futur, ",""))-2),IF($P227&lt;TODAY(),"Expirée",IF($P227-TODAY()&lt;=60,"À renouveler","Valide"))))))</f>
      </c>
      <c r="R227" s="8"/>
      <c r="S227" s="14">
        <f>IF($A227="","",IFERROR(INDEX(Salariés!$D$2:$D$151,MATCH($A227,Salariés!$H$2:$H$151,0))&amp;"",""))</f>
      </c>
      <c r="T227" s="14">
        <f>IF($B227="","",IFERROR(VLOOKUP($B227,'Référentiel'!$A$2:$B$10,2,FALSE),""))</f>
      </c>
      <c r="U227" s="14">
        <f>IF(OR($A227="",$T227&lt;&gt;"Obligatoire"),"",IFERROR(IF(INDEX(Salariés!$E$2:$E$151,MATCH($A227,Salariés!$H$2:$H$151,0))="","",INDEX(Salariés!$E$2:$E$151,MATCH($A227,Salariés!$H$2:$H$151,0))),""))</f>
      </c>
      <c r="V227" s="14">
        <f>IF(OR($Q227="Valide",$Q227="À renouveler"),$P227+ROW()/100000,"")</f>
      </c>
      <c r="W227" s="14">
        <f>IF(AND($A227&lt;&gt;"",$A227='Autorisation à imprimer'!$D$1,OR($Q227="Valide",$Q227="À renouveler")),ROW(),"")</f>
      </c>
    </row>
    <row r="228" spans="1:23" x14ac:dyDescent="0.25">
      <c r="A228" s="8"/>
      <c r="B228" s="8"/>
      <c r="C228" s="8"/>
      <c r="D228" s="8"/>
      <c r="E228" s="8"/>
      <c r="F228" s="8"/>
      <c r="G228" s="8"/>
      <c r="H228" s="12"/>
      <c r="I228" s="8"/>
      <c r="J228" s="12"/>
      <c r="K228" s="13">
        <f>IF(AND($H228&lt;&gt;"",AND($E228="CACES®",$F228&lt;&gt;"",$F228&lt;&gt;"Sans objet")),EDATE($H228,12*IFERROR(VLOOKUP($F228,'Référentiel'!$D$2:$G$9,4,FALSE),5))-1,IF($J228="","",$J228))</f>
      </c>
      <c r="L228" s="12"/>
      <c r="M228" s="12"/>
      <c r="N228" s="12"/>
      <c r="O228" s="13">
        <f>IF(OR($A228="",$T228&lt;&gt;"Obligatoire"),"",IFERROR(IF(INDEX(Salariés!$F$2:$F$151,MATCH($A228,Salariés!$H$2:$H$151,0))="","",INDEX(Salariés!$F$2:$F$151,MATCH($A228,Salariés!$H$2:$H$151,0))),""))</f>
      </c>
      <c r="P228" s="13">
        <f>IF(NOT(OR($A228&lt;&gt;"",$B228&lt;&gt;"")),"",IF(COUNT($O228,$K228,$N228)=0,"",MIN($O228,$K228,$N228)))</f>
      </c>
      <c r="Q228" s="14">
        <f>IF(NOT(OR($A228&lt;&gt;"",$B228&lt;&gt;"")),"",IF($S228="Jeune en dérogation (R. 4153-40)","À vérifier : régime des jeunes (R. 4153-40)",IF(LEN(IF($A228="","salarié, ",IF(COUNTIF(Salariés!$H$2:$H$151,$A228)&gt;1,"salarié en double, ",""))&amp;IF($B228="","famille, ","")&amp;IF($E228="","type de contrôle, ","")&amp;IF(AND($T228="Obligatoire",$O228="",$S228&lt;&gt;"Jeune en dérogation (R. 4153-40)"),"attestation médicale, ","")&amp;IF($H228="","contrôle des connaissances, ","")&amp;IF($K228="","échéance du contrôle, ","")&amp;IF($L228="","connaissance des lieux, ","")&amp;IF($M228="","date de délivrance, ","")&amp;IF(AND($S228="Intérimaire",$N228=""),"date limite (fin de mission), ",""))&gt;0,"Incomplète : "&amp;LEFT(IF($A228="","salarié, ",IF(COUNTIF(Salariés!$H$2:$H$151,$A228)&gt;1,"salarié en double, ",""))&amp;IF($B228="","famille, ","")&amp;IF($E228="","type de contrôle, ","")&amp;IF(AND($T228="Obligatoire",$O228="",$S228&lt;&gt;"Jeune en dérogation (R. 4153-40)"),"attestation médicale, ","")&amp;IF($H228="","contrôle des connaissances, ","")&amp;IF($K228="","échéance du contrôle, ","")&amp;IF($L228="","connaissance des lieux, ","")&amp;IF($M228="","date de délivrance, ","")&amp;IF(AND($S228="Intérimaire",$N228=""),"date limite (fin de mission), ",""),LEN(IF($A228="","salarié, ",IF(COUNTIF(Salariés!$H$2:$H$151,$A228)&gt;1,"salarié en double, ",""))&amp;IF($B228="","famille, ","")&amp;IF($E228="","type de contrôle, ","")&amp;IF(AND($T228="Obligatoire",$O228="",$S228&lt;&gt;"Jeune en dérogation (R. 4153-40)"),"attestation médicale, ","")&amp;IF($H228="","contrôle des connaissances, ","")&amp;IF($K228="","échéance du contrôle, ","")&amp;IF($L228="","connaissance des lieux, ","")&amp;IF($M228="","date de délivrance, ","")&amp;IF(AND($S228="Intérimaire",$N228=""),"date limite (fin de mission), ",""))-2),IF(LEN(IF(AND($U228&lt;&gt;"",$M228&lt;&gt;"",$U228&gt;$M228),"attestation plus récente, ","")&amp;IF(AND($H228&lt;&gt;"",$M228&lt;&gt;"",$H228&gt;$M228),"contrôle plus récent, ","")&amp;IF(AND($L228&lt;&gt;"",$M228&lt;&gt;"",$L228&gt;$M228),"connaissance des lieux plus récente, ","")&amp;IF(AND($M228&lt;&gt;"",$M228&gt;TODAY()),"délivrance datée dans le futur, ",""))&gt;0,"À redélivrer : "&amp;LEFT(IF(AND($U228&lt;&gt;"",$M228&lt;&gt;"",$U228&gt;$M228),"attestation plus récente, ","")&amp;IF(AND($H228&lt;&gt;"",$M228&lt;&gt;"",$H228&gt;$M228),"contrôle plus récent, ","")&amp;IF(AND($L228&lt;&gt;"",$M228&lt;&gt;"",$L228&gt;$M228),"connaissance des lieux plus récente, ","")&amp;IF(AND($M228&lt;&gt;"",$M228&gt;TODAY()),"délivrance datée dans le futur, ",""),LEN(IF(AND($U228&lt;&gt;"",$M228&lt;&gt;"",$U228&gt;$M228),"attestation plus récente, ","")&amp;IF(AND($H228&lt;&gt;"",$M228&lt;&gt;"",$H228&gt;$M228),"contrôle plus récent, ","")&amp;IF(AND($L228&lt;&gt;"",$M228&lt;&gt;"",$L228&gt;$M228),"connaissance des lieux plus récente, ","")&amp;IF(AND($M228&lt;&gt;"",$M228&gt;TODAY()),"délivrance datée dans le futur, ",""))-2),IF($P228&lt;TODAY(),"Expirée",IF($P228-TODAY()&lt;=60,"À renouveler","Valide"))))))</f>
      </c>
      <c r="R228" s="8"/>
      <c r="S228" s="14">
        <f>IF($A228="","",IFERROR(INDEX(Salariés!$D$2:$D$151,MATCH($A228,Salariés!$H$2:$H$151,0))&amp;"",""))</f>
      </c>
      <c r="T228" s="14">
        <f>IF($B228="","",IFERROR(VLOOKUP($B228,'Référentiel'!$A$2:$B$10,2,FALSE),""))</f>
      </c>
      <c r="U228" s="14">
        <f>IF(OR($A228="",$T228&lt;&gt;"Obligatoire"),"",IFERROR(IF(INDEX(Salariés!$E$2:$E$151,MATCH($A228,Salariés!$H$2:$H$151,0))="","",INDEX(Salariés!$E$2:$E$151,MATCH($A228,Salariés!$H$2:$H$151,0))),""))</f>
      </c>
      <c r="V228" s="14">
        <f>IF(OR($Q228="Valide",$Q228="À renouveler"),$P228+ROW()/100000,"")</f>
      </c>
      <c r="W228" s="14">
        <f>IF(AND($A228&lt;&gt;"",$A228='Autorisation à imprimer'!$D$1,OR($Q228="Valide",$Q228="À renouveler")),ROW(),"")</f>
      </c>
    </row>
    <row r="229" spans="1:23" x14ac:dyDescent="0.25">
      <c r="A229" s="8"/>
      <c r="B229" s="8"/>
      <c r="C229" s="8"/>
      <c r="D229" s="8"/>
      <c r="E229" s="8"/>
      <c r="F229" s="8"/>
      <c r="G229" s="8"/>
      <c r="H229" s="12"/>
      <c r="I229" s="8"/>
      <c r="J229" s="12"/>
      <c r="K229" s="13">
        <f>IF(AND($H229&lt;&gt;"",AND($E229="CACES®",$F229&lt;&gt;"",$F229&lt;&gt;"Sans objet")),EDATE($H229,12*IFERROR(VLOOKUP($F229,'Référentiel'!$D$2:$G$9,4,FALSE),5))-1,IF($J229="","",$J229))</f>
      </c>
      <c r="L229" s="12"/>
      <c r="M229" s="12"/>
      <c r="N229" s="12"/>
      <c r="O229" s="13">
        <f>IF(OR($A229="",$T229&lt;&gt;"Obligatoire"),"",IFERROR(IF(INDEX(Salariés!$F$2:$F$151,MATCH($A229,Salariés!$H$2:$H$151,0))="","",INDEX(Salariés!$F$2:$F$151,MATCH($A229,Salariés!$H$2:$H$151,0))),""))</f>
      </c>
      <c r="P229" s="13">
        <f>IF(NOT(OR($A229&lt;&gt;"",$B229&lt;&gt;"")),"",IF(COUNT($O229,$K229,$N229)=0,"",MIN($O229,$K229,$N229)))</f>
      </c>
      <c r="Q229" s="14">
        <f>IF(NOT(OR($A229&lt;&gt;"",$B229&lt;&gt;"")),"",IF($S229="Jeune en dérogation (R. 4153-40)","À vérifier : régime des jeunes (R. 4153-40)",IF(LEN(IF($A229="","salarié, ",IF(COUNTIF(Salariés!$H$2:$H$151,$A229)&gt;1,"salarié en double, ",""))&amp;IF($B229="","famille, ","")&amp;IF($E229="","type de contrôle, ","")&amp;IF(AND($T229="Obligatoire",$O229="",$S229&lt;&gt;"Jeune en dérogation (R. 4153-40)"),"attestation médicale, ","")&amp;IF($H229="","contrôle des connaissances, ","")&amp;IF($K229="","échéance du contrôle, ","")&amp;IF($L229="","connaissance des lieux, ","")&amp;IF($M229="","date de délivrance, ","")&amp;IF(AND($S229="Intérimaire",$N229=""),"date limite (fin de mission), ",""))&gt;0,"Incomplète : "&amp;LEFT(IF($A229="","salarié, ",IF(COUNTIF(Salariés!$H$2:$H$151,$A229)&gt;1,"salarié en double, ",""))&amp;IF($B229="","famille, ","")&amp;IF($E229="","type de contrôle, ","")&amp;IF(AND($T229="Obligatoire",$O229="",$S229&lt;&gt;"Jeune en dérogation (R. 4153-40)"),"attestation médicale, ","")&amp;IF($H229="","contrôle des connaissances, ","")&amp;IF($K229="","échéance du contrôle, ","")&amp;IF($L229="","connaissance des lieux, ","")&amp;IF($M229="","date de délivrance, ","")&amp;IF(AND($S229="Intérimaire",$N229=""),"date limite (fin de mission), ",""),LEN(IF($A229="","salarié, ",IF(COUNTIF(Salariés!$H$2:$H$151,$A229)&gt;1,"salarié en double, ",""))&amp;IF($B229="","famille, ","")&amp;IF($E229="","type de contrôle, ","")&amp;IF(AND($T229="Obligatoire",$O229="",$S229&lt;&gt;"Jeune en dérogation (R. 4153-40)"),"attestation médicale, ","")&amp;IF($H229="","contrôle des connaissances, ","")&amp;IF($K229="","échéance du contrôle, ","")&amp;IF($L229="","connaissance des lieux, ","")&amp;IF($M229="","date de délivrance, ","")&amp;IF(AND($S229="Intérimaire",$N229=""),"date limite (fin de mission), ",""))-2),IF(LEN(IF(AND($U229&lt;&gt;"",$M229&lt;&gt;"",$U229&gt;$M229),"attestation plus récente, ","")&amp;IF(AND($H229&lt;&gt;"",$M229&lt;&gt;"",$H229&gt;$M229),"contrôle plus récent, ","")&amp;IF(AND($L229&lt;&gt;"",$M229&lt;&gt;"",$L229&gt;$M229),"connaissance des lieux plus récente, ","")&amp;IF(AND($M229&lt;&gt;"",$M229&gt;TODAY()),"délivrance datée dans le futur, ",""))&gt;0,"À redélivrer : "&amp;LEFT(IF(AND($U229&lt;&gt;"",$M229&lt;&gt;"",$U229&gt;$M229),"attestation plus récente, ","")&amp;IF(AND($H229&lt;&gt;"",$M229&lt;&gt;"",$H229&gt;$M229),"contrôle plus récent, ","")&amp;IF(AND($L229&lt;&gt;"",$M229&lt;&gt;"",$L229&gt;$M229),"connaissance des lieux plus récente, ","")&amp;IF(AND($M229&lt;&gt;"",$M229&gt;TODAY()),"délivrance datée dans le futur, ",""),LEN(IF(AND($U229&lt;&gt;"",$M229&lt;&gt;"",$U229&gt;$M229),"attestation plus récente, ","")&amp;IF(AND($H229&lt;&gt;"",$M229&lt;&gt;"",$H229&gt;$M229),"contrôle plus récent, ","")&amp;IF(AND($L229&lt;&gt;"",$M229&lt;&gt;"",$L229&gt;$M229),"connaissance des lieux plus récente, ","")&amp;IF(AND($M229&lt;&gt;"",$M229&gt;TODAY()),"délivrance datée dans le futur, ",""))-2),IF($P229&lt;TODAY(),"Expirée",IF($P229-TODAY()&lt;=60,"À renouveler","Valide"))))))</f>
      </c>
      <c r="R229" s="8"/>
      <c r="S229" s="14">
        <f>IF($A229="","",IFERROR(INDEX(Salariés!$D$2:$D$151,MATCH($A229,Salariés!$H$2:$H$151,0))&amp;"",""))</f>
      </c>
      <c r="T229" s="14">
        <f>IF($B229="","",IFERROR(VLOOKUP($B229,'Référentiel'!$A$2:$B$10,2,FALSE),""))</f>
      </c>
      <c r="U229" s="14">
        <f>IF(OR($A229="",$T229&lt;&gt;"Obligatoire"),"",IFERROR(IF(INDEX(Salariés!$E$2:$E$151,MATCH($A229,Salariés!$H$2:$H$151,0))="","",INDEX(Salariés!$E$2:$E$151,MATCH($A229,Salariés!$H$2:$H$151,0))),""))</f>
      </c>
      <c r="V229" s="14">
        <f>IF(OR($Q229="Valide",$Q229="À renouveler"),$P229+ROW()/100000,"")</f>
      </c>
      <c r="W229" s="14">
        <f>IF(AND($A229&lt;&gt;"",$A229='Autorisation à imprimer'!$D$1,OR($Q229="Valide",$Q229="À renouveler")),ROW(),"")</f>
      </c>
    </row>
    <row r="230" spans="1:23" x14ac:dyDescent="0.25">
      <c r="A230" s="8"/>
      <c r="B230" s="8"/>
      <c r="C230" s="8"/>
      <c r="D230" s="8"/>
      <c r="E230" s="8"/>
      <c r="F230" s="8"/>
      <c r="G230" s="8"/>
      <c r="H230" s="12"/>
      <c r="I230" s="8"/>
      <c r="J230" s="12"/>
      <c r="K230" s="13">
        <f>IF(AND($H230&lt;&gt;"",AND($E230="CACES®",$F230&lt;&gt;"",$F230&lt;&gt;"Sans objet")),EDATE($H230,12*IFERROR(VLOOKUP($F230,'Référentiel'!$D$2:$G$9,4,FALSE),5))-1,IF($J230="","",$J230))</f>
      </c>
      <c r="L230" s="12"/>
      <c r="M230" s="12"/>
      <c r="N230" s="12"/>
      <c r="O230" s="13">
        <f>IF(OR($A230="",$T230&lt;&gt;"Obligatoire"),"",IFERROR(IF(INDEX(Salariés!$F$2:$F$151,MATCH($A230,Salariés!$H$2:$H$151,0))="","",INDEX(Salariés!$F$2:$F$151,MATCH($A230,Salariés!$H$2:$H$151,0))),""))</f>
      </c>
      <c r="P230" s="13">
        <f>IF(NOT(OR($A230&lt;&gt;"",$B230&lt;&gt;"")),"",IF(COUNT($O230,$K230,$N230)=0,"",MIN($O230,$K230,$N230)))</f>
      </c>
      <c r="Q230" s="14">
        <f>IF(NOT(OR($A230&lt;&gt;"",$B230&lt;&gt;"")),"",IF($S230="Jeune en dérogation (R. 4153-40)","À vérifier : régime des jeunes (R. 4153-40)",IF(LEN(IF($A230="","salarié, ",IF(COUNTIF(Salariés!$H$2:$H$151,$A230)&gt;1,"salarié en double, ",""))&amp;IF($B230="","famille, ","")&amp;IF($E230="","type de contrôle, ","")&amp;IF(AND($T230="Obligatoire",$O230="",$S230&lt;&gt;"Jeune en dérogation (R. 4153-40)"),"attestation médicale, ","")&amp;IF($H230="","contrôle des connaissances, ","")&amp;IF($K230="","échéance du contrôle, ","")&amp;IF($L230="","connaissance des lieux, ","")&amp;IF($M230="","date de délivrance, ","")&amp;IF(AND($S230="Intérimaire",$N230=""),"date limite (fin de mission), ",""))&gt;0,"Incomplète : "&amp;LEFT(IF($A230="","salarié, ",IF(COUNTIF(Salariés!$H$2:$H$151,$A230)&gt;1,"salarié en double, ",""))&amp;IF($B230="","famille, ","")&amp;IF($E230="","type de contrôle, ","")&amp;IF(AND($T230="Obligatoire",$O230="",$S230&lt;&gt;"Jeune en dérogation (R. 4153-40)"),"attestation médicale, ","")&amp;IF($H230="","contrôle des connaissances, ","")&amp;IF($K230="","échéance du contrôle, ","")&amp;IF($L230="","connaissance des lieux, ","")&amp;IF($M230="","date de délivrance, ","")&amp;IF(AND($S230="Intérimaire",$N230=""),"date limite (fin de mission), ",""),LEN(IF($A230="","salarié, ",IF(COUNTIF(Salariés!$H$2:$H$151,$A230)&gt;1,"salarié en double, ",""))&amp;IF($B230="","famille, ","")&amp;IF($E230="","type de contrôle, ","")&amp;IF(AND($T230="Obligatoire",$O230="",$S230&lt;&gt;"Jeune en dérogation (R. 4153-40)"),"attestation médicale, ","")&amp;IF($H230="","contrôle des connaissances, ","")&amp;IF($K230="","échéance du contrôle, ","")&amp;IF($L230="","connaissance des lieux, ","")&amp;IF($M230="","date de délivrance, ","")&amp;IF(AND($S230="Intérimaire",$N230=""),"date limite (fin de mission), ",""))-2),IF(LEN(IF(AND($U230&lt;&gt;"",$M230&lt;&gt;"",$U230&gt;$M230),"attestation plus récente, ","")&amp;IF(AND($H230&lt;&gt;"",$M230&lt;&gt;"",$H230&gt;$M230),"contrôle plus récent, ","")&amp;IF(AND($L230&lt;&gt;"",$M230&lt;&gt;"",$L230&gt;$M230),"connaissance des lieux plus récente, ","")&amp;IF(AND($M230&lt;&gt;"",$M230&gt;TODAY()),"délivrance datée dans le futur, ",""))&gt;0,"À redélivrer : "&amp;LEFT(IF(AND($U230&lt;&gt;"",$M230&lt;&gt;"",$U230&gt;$M230),"attestation plus récente, ","")&amp;IF(AND($H230&lt;&gt;"",$M230&lt;&gt;"",$H230&gt;$M230),"contrôle plus récent, ","")&amp;IF(AND($L230&lt;&gt;"",$M230&lt;&gt;"",$L230&gt;$M230),"connaissance des lieux plus récente, ","")&amp;IF(AND($M230&lt;&gt;"",$M230&gt;TODAY()),"délivrance datée dans le futur, ",""),LEN(IF(AND($U230&lt;&gt;"",$M230&lt;&gt;"",$U230&gt;$M230),"attestation plus récente, ","")&amp;IF(AND($H230&lt;&gt;"",$M230&lt;&gt;"",$H230&gt;$M230),"contrôle plus récent, ","")&amp;IF(AND($L230&lt;&gt;"",$M230&lt;&gt;"",$L230&gt;$M230),"connaissance des lieux plus récente, ","")&amp;IF(AND($M230&lt;&gt;"",$M230&gt;TODAY()),"délivrance datée dans le futur, ",""))-2),IF($P230&lt;TODAY(),"Expirée",IF($P230-TODAY()&lt;=60,"À renouveler","Valide"))))))</f>
      </c>
      <c r="R230" s="8"/>
      <c r="S230" s="14">
        <f>IF($A230="","",IFERROR(INDEX(Salariés!$D$2:$D$151,MATCH($A230,Salariés!$H$2:$H$151,0))&amp;"",""))</f>
      </c>
      <c r="T230" s="14">
        <f>IF($B230="","",IFERROR(VLOOKUP($B230,'Référentiel'!$A$2:$B$10,2,FALSE),""))</f>
      </c>
      <c r="U230" s="14">
        <f>IF(OR($A230="",$T230&lt;&gt;"Obligatoire"),"",IFERROR(IF(INDEX(Salariés!$E$2:$E$151,MATCH($A230,Salariés!$H$2:$H$151,0))="","",INDEX(Salariés!$E$2:$E$151,MATCH($A230,Salariés!$H$2:$H$151,0))),""))</f>
      </c>
      <c r="V230" s="14">
        <f>IF(OR($Q230="Valide",$Q230="À renouveler"),$P230+ROW()/100000,"")</f>
      </c>
      <c r="W230" s="14">
        <f>IF(AND($A230&lt;&gt;"",$A230='Autorisation à imprimer'!$D$1,OR($Q230="Valide",$Q230="À renouveler")),ROW(),"")</f>
      </c>
    </row>
    <row r="231" spans="1:23" x14ac:dyDescent="0.25">
      <c r="A231" s="8"/>
      <c r="B231" s="8"/>
      <c r="C231" s="8"/>
      <c r="D231" s="8"/>
      <c r="E231" s="8"/>
      <c r="F231" s="8"/>
      <c r="G231" s="8"/>
      <c r="H231" s="12"/>
      <c r="I231" s="8"/>
      <c r="J231" s="12"/>
      <c r="K231" s="13">
        <f>IF(AND($H231&lt;&gt;"",AND($E231="CACES®",$F231&lt;&gt;"",$F231&lt;&gt;"Sans objet")),EDATE($H231,12*IFERROR(VLOOKUP($F231,'Référentiel'!$D$2:$G$9,4,FALSE),5))-1,IF($J231="","",$J231))</f>
      </c>
      <c r="L231" s="12"/>
      <c r="M231" s="12"/>
      <c r="N231" s="12"/>
      <c r="O231" s="13">
        <f>IF(OR($A231="",$T231&lt;&gt;"Obligatoire"),"",IFERROR(IF(INDEX(Salariés!$F$2:$F$151,MATCH($A231,Salariés!$H$2:$H$151,0))="","",INDEX(Salariés!$F$2:$F$151,MATCH($A231,Salariés!$H$2:$H$151,0))),""))</f>
      </c>
      <c r="P231" s="13">
        <f>IF(NOT(OR($A231&lt;&gt;"",$B231&lt;&gt;"")),"",IF(COUNT($O231,$K231,$N231)=0,"",MIN($O231,$K231,$N231)))</f>
      </c>
      <c r="Q231" s="14">
        <f>IF(NOT(OR($A231&lt;&gt;"",$B231&lt;&gt;"")),"",IF($S231="Jeune en dérogation (R. 4153-40)","À vérifier : régime des jeunes (R. 4153-40)",IF(LEN(IF($A231="","salarié, ",IF(COUNTIF(Salariés!$H$2:$H$151,$A231)&gt;1,"salarié en double, ",""))&amp;IF($B231="","famille, ","")&amp;IF($E231="","type de contrôle, ","")&amp;IF(AND($T231="Obligatoire",$O231="",$S231&lt;&gt;"Jeune en dérogation (R. 4153-40)"),"attestation médicale, ","")&amp;IF($H231="","contrôle des connaissances, ","")&amp;IF($K231="","échéance du contrôle, ","")&amp;IF($L231="","connaissance des lieux, ","")&amp;IF($M231="","date de délivrance, ","")&amp;IF(AND($S231="Intérimaire",$N231=""),"date limite (fin de mission), ",""))&gt;0,"Incomplète : "&amp;LEFT(IF($A231="","salarié, ",IF(COUNTIF(Salariés!$H$2:$H$151,$A231)&gt;1,"salarié en double, ",""))&amp;IF($B231="","famille, ","")&amp;IF($E231="","type de contrôle, ","")&amp;IF(AND($T231="Obligatoire",$O231="",$S231&lt;&gt;"Jeune en dérogation (R. 4153-40)"),"attestation médicale, ","")&amp;IF($H231="","contrôle des connaissances, ","")&amp;IF($K231="","échéance du contrôle, ","")&amp;IF($L231="","connaissance des lieux, ","")&amp;IF($M231="","date de délivrance, ","")&amp;IF(AND($S231="Intérimaire",$N231=""),"date limite (fin de mission), ",""),LEN(IF($A231="","salarié, ",IF(COUNTIF(Salariés!$H$2:$H$151,$A231)&gt;1,"salarié en double, ",""))&amp;IF($B231="","famille, ","")&amp;IF($E231="","type de contrôle, ","")&amp;IF(AND($T231="Obligatoire",$O231="",$S231&lt;&gt;"Jeune en dérogation (R. 4153-40)"),"attestation médicale, ","")&amp;IF($H231="","contrôle des connaissances, ","")&amp;IF($K231="","échéance du contrôle, ","")&amp;IF($L231="","connaissance des lieux, ","")&amp;IF($M231="","date de délivrance, ","")&amp;IF(AND($S231="Intérimaire",$N231=""),"date limite (fin de mission), ",""))-2),IF(LEN(IF(AND($U231&lt;&gt;"",$M231&lt;&gt;"",$U231&gt;$M231),"attestation plus récente, ","")&amp;IF(AND($H231&lt;&gt;"",$M231&lt;&gt;"",$H231&gt;$M231),"contrôle plus récent, ","")&amp;IF(AND($L231&lt;&gt;"",$M231&lt;&gt;"",$L231&gt;$M231),"connaissance des lieux plus récente, ","")&amp;IF(AND($M231&lt;&gt;"",$M231&gt;TODAY()),"délivrance datée dans le futur, ",""))&gt;0,"À redélivrer : "&amp;LEFT(IF(AND($U231&lt;&gt;"",$M231&lt;&gt;"",$U231&gt;$M231),"attestation plus récente, ","")&amp;IF(AND($H231&lt;&gt;"",$M231&lt;&gt;"",$H231&gt;$M231),"contrôle plus récent, ","")&amp;IF(AND($L231&lt;&gt;"",$M231&lt;&gt;"",$L231&gt;$M231),"connaissance des lieux plus récente, ","")&amp;IF(AND($M231&lt;&gt;"",$M231&gt;TODAY()),"délivrance datée dans le futur, ",""),LEN(IF(AND($U231&lt;&gt;"",$M231&lt;&gt;"",$U231&gt;$M231),"attestation plus récente, ","")&amp;IF(AND($H231&lt;&gt;"",$M231&lt;&gt;"",$H231&gt;$M231),"contrôle plus récent, ","")&amp;IF(AND($L231&lt;&gt;"",$M231&lt;&gt;"",$L231&gt;$M231),"connaissance des lieux plus récente, ","")&amp;IF(AND($M231&lt;&gt;"",$M231&gt;TODAY()),"délivrance datée dans le futur, ",""))-2),IF($P231&lt;TODAY(),"Expirée",IF($P231-TODAY()&lt;=60,"À renouveler","Valide"))))))</f>
      </c>
      <c r="R231" s="8"/>
      <c r="S231" s="14">
        <f>IF($A231="","",IFERROR(INDEX(Salariés!$D$2:$D$151,MATCH($A231,Salariés!$H$2:$H$151,0))&amp;"",""))</f>
      </c>
      <c r="T231" s="14">
        <f>IF($B231="","",IFERROR(VLOOKUP($B231,'Référentiel'!$A$2:$B$10,2,FALSE),""))</f>
      </c>
      <c r="U231" s="14">
        <f>IF(OR($A231="",$T231&lt;&gt;"Obligatoire"),"",IFERROR(IF(INDEX(Salariés!$E$2:$E$151,MATCH($A231,Salariés!$H$2:$H$151,0))="","",INDEX(Salariés!$E$2:$E$151,MATCH($A231,Salariés!$H$2:$H$151,0))),""))</f>
      </c>
      <c r="V231" s="14">
        <f>IF(OR($Q231="Valide",$Q231="À renouveler"),$P231+ROW()/100000,"")</f>
      </c>
      <c r="W231" s="14">
        <f>IF(AND($A231&lt;&gt;"",$A231='Autorisation à imprimer'!$D$1,OR($Q231="Valide",$Q231="À renouveler")),ROW(),"")</f>
      </c>
    </row>
    <row r="232" spans="1:23" x14ac:dyDescent="0.25">
      <c r="A232" s="8"/>
      <c r="B232" s="8"/>
      <c r="C232" s="8"/>
      <c r="D232" s="8"/>
      <c r="E232" s="8"/>
      <c r="F232" s="8"/>
      <c r="G232" s="8"/>
      <c r="H232" s="12"/>
      <c r="I232" s="8"/>
      <c r="J232" s="12"/>
      <c r="K232" s="13">
        <f>IF(AND($H232&lt;&gt;"",AND($E232="CACES®",$F232&lt;&gt;"",$F232&lt;&gt;"Sans objet")),EDATE($H232,12*IFERROR(VLOOKUP($F232,'Référentiel'!$D$2:$G$9,4,FALSE),5))-1,IF($J232="","",$J232))</f>
      </c>
      <c r="L232" s="12"/>
      <c r="M232" s="12"/>
      <c r="N232" s="12"/>
      <c r="O232" s="13">
        <f>IF(OR($A232="",$T232&lt;&gt;"Obligatoire"),"",IFERROR(IF(INDEX(Salariés!$F$2:$F$151,MATCH($A232,Salariés!$H$2:$H$151,0))="","",INDEX(Salariés!$F$2:$F$151,MATCH($A232,Salariés!$H$2:$H$151,0))),""))</f>
      </c>
      <c r="P232" s="13">
        <f>IF(NOT(OR($A232&lt;&gt;"",$B232&lt;&gt;"")),"",IF(COUNT($O232,$K232,$N232)=0,"",MIN($O232,$K232,$N232)))</f>
      </c>
      <c r="Q232" s="14">
        <f>IF(NOT(OR($A232&lt;&gt;"",$B232&lt;&gt;"")),"",IF($S232="Jeune en dérogation (R. 4153-40)","À vérifier : régime des jeunes (R. 4153-40)",IF(LEN(IF($A232="","salarié, ",IF(COUNTIF(Salariés!$H$2:$H$151,$A232)&gt;1,"salarié en double, ",""))&amp;IF($B232="","famille, ","")&amp;IF($E232="","type de contrôle, ","")&amp;IF(AND($T232="Obligatoire",$O232="",$S232&lt;&gt;"Jeune en dérogation (R. 4153-40)"),"attestation médicale, ","")&amp;IF($H232="","contrôle des connaissances, ","")&amp;IF($K232="","échéance du contrôle, ","")&amp;IF($L232="","connaissance des lieux, ","")&amp;IF($M232="","date de délivrance, ","")&amp;IF(AND($S232="Intérimaire",$N232=""),"date limite (fin de mission), ",""))&gt;0,"Incomplète : "&amp;LEFT(IF($A232="","salarié, ",IF(COUNTIF(Salariés!$H$2:$H$151,$A232)&gt;1,"salarié en double, ",""))&amp;IF($B232="","famille, ","")&amp;IF($E232="","type de contrôle, ","")&amp;IF(AND($T232="Obligatoire",$O232="",$S232&lt;&gt;"Jeune en dérogation (R. 4153-40)"),"attestation médicale, ","")&amp;IF($H232="","contrôle des connaissances, ","")&amp;IF($K232="","échéance du contrôle, ","")&amp;IF($L232="","connaissance des lieux, ","")&amp;IF($M232="","date de délivrance, ","")&amp;IF(AND($S232="Intérimaire",$N232=""),"date limite (fin de mission), ",""),LEN(IF($A232="","salarié, ",IF(COUNTIF(Salariés!$H$2:$H$151,$A232)&gt;1,"salarié en double, ",""))&amp;IF($B232="","famille, ","")&amp;IF($E232="","type de contrôle, ","")&amp;IF(AND($T232="Obligatoire",$O232="",$S232&lt;&gt;"Jeune en dérogation (R. 4153-40)"),"attestation médicale, ","")&amp;IF($H232="","contrôle des connaissances, ","")&amp;IF($K232="","échéance du contrôle, ","")&amp;IF($L232="","connaissance des lieux, ","")&amp;IF($M232="","date de délivrance, ","")&amp;IF(AND($S232="Intérimaire",$N232=""),"date limite (fin de mission), ",""))-2),IF(LEN(IF(AND($U232&lt;&gt;"",$M232&lt;&gt;"",$U232&gt;$M232),"attestation plus récente, ","")&amp;IF(AND($H232&lt;&gt;"",$M232&lt;&gt;"",$H232&gt;$M232),"contrôle plus récent, ","")&amp;IF(AND($L232&lt;&gt;"",$M232&lt;&gt;"",$L232&gt;$M232),"connaissance des lieux plus récente, ","")&amp;IF(AND($M232&lt;&gt;"",$M232&gt;TODAY()),"délivrance datée dans le futur, ",""))&gt;0,"À redélivrer : "&amp;LEFT(IF(AND($U232&lt;&gt;"",$M232&lt;&gt;"",$U232&gt;$M232),"attestation plus récente, ","")&amp;IF(AND($H232&lt;&gt;"",$M232&lt;&gt;"",$H232&gt;$M232),"contrôle plus récent, ","")&amp;IF(AND($L232&lt;&gt;"",$M232&lt;&gt;"",$L232&gt;$M232),"connaissance des lieux plus récente, ","")&amp;IF(AND($M232&lt;&gt;"",$M232&gt;TODAY()),"délivrance datée dans le futur, ",""),LEN(IF(AND($U232&lt;&gt;"",$M232&lt;&gt;"",$U232&gt;$M232),"attestation plus récente, ","")&amp;IF(AND($H232&lt;&gt;"",$M232&lt;&gt;"",$H232&gt;$M232),"contrôle plus récent, ","")&amp;IF(AND($L232&lt;&gt;"",$M232&lt;&gt;"",$L232&gt;$M232),"connaissance des lieux plus récente, ","")&amp;IF(AND($M232&lt;&gt;"",$M232&gt;TODAY()),"délivrance datée dans le futur, ",""))-2),IF($P232&lt;TODAY(),"Expirée",IF($P232-TODAY()&lt;=60,"À renouveler","Valide"))))))</f>
      </c>
      <c r="R232" s="8"/>
      <c r="S232" s="14">
        <f>IF($A232="","",IFERROR(INDEX(Salariés!$D$2:$D$151,MATCH($A232,Salariés!$H$2:$H$151,0))&amp;"",""))</f>
      </c>
      <c r="T232" s="14">
        <f>IF($B232="","",IFERROR(VLOOKUP($B232,'Référentiel'!$A$2:$B$10,2,FALSE),""))</f>
      </c>
      <c r="U232" s="14">
        <f>IF(OR($A232="",$T232&lt;&gt;"Obligatoire"),"",IFERROR(IF(INDEX(Salariés!$E$2:$E$151,MATCH($A232,Salariés!$H$2:$H$151,0))="","",INDEX(Salariés!$E$2:$E$151,MATCH($A232,Salariés!$H$2:$H$151,0))),""))</f>
      </c>
      <c r="V232" s="14">
        <f>IF(OR($Q232="Valide",$Q232="À renouveler"),$P232+ROW()/100000,"")</f>
      </c>
      <c r="W232" s="14">
        <f>IF(AND($A232&lt;&gt;"",$A232='Autorisation à imprimer'!$D$1,OR($Q232="Valide",$Q232="À renouveler")),ROW(),"")</f>
      </c>
    </row>
    <row r="233" spans="1:23" x14ac:dyDescent="0.25">
      <c r="A233" s="8"/>
      <c r="B233" s="8"/>
      <c r="C233" s="8"/>
      <c r="D233" s="8"/>
      <c r="E233" s="8"/>
      <c r="F233" s="8"/>
      <c r="G233" s="8"/>
      <c r="H233" s="12"/>
      <c r="I233" s="8"/>
      <c r="J233" s="12"/>
      <c r="K233" s="13">
        <f>IF(AND($H233&lt;&gt;"",AND($E233="CACES®",$F233&lt;&gt;"",$F233&lt;&gt;"Sans objet")),EDATE($H233,12*IFERROR(VLOOKUP($F233,'Référentiel'!$D$2:$G$9,4,FALSE),5))-1,IF($J233="","",$J233))</f>
      </c>
      <c r="L233" s="12"/>
      <c r="M233" s="12"/>
      <c r="N233" s="12"/>
      <c r="O233" s="13">
        <f>IF(OR($A233="",$T233&lt;&gt;"Obligatoire"),"",IFERROR(IF(INDEX(Salariés!$F$2:$F$151,MATCH($A233,Salariés!$H$2:$H$151,0))="","",INDEX(Salariés!$F$2:$F$151,MATCH($A233,Salariés!$H$2:$H$151,0))),""))</f>
      </c>
      <c r="P233" s="13">
        <f>IF(NOT(OR($A233&lt;&gt;"",$B233&lt;&gt;"")),"",IF(COUNT($O233,$K233,$N233)=0,"",MIN($O233,$K233,$N233)))</f>
      </c>
      <c r="Q233" s="14">
        <f>IF(NOT(OR($A233&lt;&gt;"",$B233&lt;&gt;"")),"",IF($S233="Jeune en dérogation (R. 4153-40)","À vérifier : régime des jeunes (R. 4153-40)",IF(LEN(IF($A233="","salarié, ",IF(COUNTIF(Salariés!$H$2:$H$151,$A233)&gt;1,"salarié en double, ",""))&amp;IF($B233="","famille, ","")&amp;IF($E233="","type de contrôle, ","")&amp;IF(AND($T233="Obligatoire",$O233="",$S233&lt;&gt;"Jeune en dérogation (R. 4153-40)"),"attestation médicale, ","")&amp;IF($H233="","contrôle des connaissances, ","")&amp;IF($K233="","échéance du contrôle, ","")&amp;IF($L233="","connaissance des lieux, ","")&amp;IF($M233="","date de délivrance, ","")&amp;IF(AND($S233="Intérimaire",$N233=""),"date limite (fin de mission), ",""))&gt;0,"Incomplète : "&amp;LEFT(IF($A233="","salarié, ",IF(COUNTIF(Salariés!$H$2:$H$151,$A233)&gt;1,"salarié en double, ",""))&amp;IF($B233="","famille, ","")&amp;IF($E233="","type de contrôle, ","")&amp;IF(AND($T233="Obligatoire",$O233="",$S233&lt;&gt;"Jeune en dérogation (R. 4153-40)"),"attestation médicale, ","")&amp;IF($H233="","contrôle des connaissances, ","")&amp;IF($K233="","échéance du contrôle, ","")&amp;IF($L233="","connaissance des lieux, ","")&amp;IF($M233="","date de délivrance, ","")&amp;IF(AND($S233="Intérimaire",$N233=""),"date limite (fin de mission), ",""),LEN(IF($A233="","salarié, ",IF(COUNTIF(Salariés!$H$2:$H$151,$A233)&gt;1,"salarié en double, ",""))&amp;IF($B233="","famille, ","")&amp;IF($E233="","type de contrôle, ","")&amp;IF(AND($T233="Obligatoire",$O233="",$S233&lt;&gt;"Jeune en dérogation (R. 4153-40)"),"attestation médicale, ","")&amp;IF($H233="","contrôle des connaissances, ","")&amp;IF($K233="","échéance du contrôle, ","")&amp;IF($L233="","connaissance des lieux, ","")&amp;IF($M233="","date de délivrance, ","")&amp;IF(AND($S233="Intérimaire",$N233=""),"date limite (fin de mission), ",""))-2),IF(LEN(IF(AND($U233&lt;&gt;"",$M233&lt;&gt;"",$U233&gt;$M233),"attestation plus récente, ","")&amp;IF(AND($H233&lt;&gt;"",$M233&lt;&gt;"",$H233&gt;$M233),"contrôle plus récent, ","")&amp;IF(AND($L233&lt;&gt;"",$M233&lt;&gt;"",$L233&gt;$M233),"connaissance des lieux plus récente, ","")&amp;IF(AND($M233&lt;&gt;"",$M233&gt;TODAY()),"délivrance datée dans le futur, ",""))&gt;0,"À redélivrer : "&amp;LEFT(IF(AND($U233&lt;&gt;"",$M233&lt;&gt;"",$U233&gt;$M233),"attestation plus récente, ","")&amp;IF(AND($H233&lt;&gt;"",$M233&lt;&gt;"",$H233&gt;$M233),"contrôle plus récent, ","")&amp;IF(AND($L233&lt;&gt;"",$M233&lt;&gt;"",$L233&gt;$M233),"connaissance des lieux plus récente, ","")&amp;IF(AND($M233&lt;&gt;"",$M233&gt;TODAY()),"délivrance datée dans le futur, ",""),LEN(IF(AND($U233&lt;&gt;"",$M233&lt;&gt;"",$U233&gt;$M233),"attestation plus récente, ","")&amp;IF(AND($H233&lt;&gt;"",$M233&lt;&gt;"",$H233&gt;$M233),"contrôle plus récent, ","")&amp;IF(AND($L233&lt;&gt;"",$M233&lt;&gt;"",$L233&gt;$M233),"connaissance des lieux plus récente, ","")&amp;IF(AND($M233&lt;&gt;"",$M233&gt;TODAY()),"délivrance datée dans le futur, ",""))-2),IF($P233&lt;TODAY(),"Expirée",IF($P233-TODAY()&lt;=60,"À renouveler","Valide"))))))</f>
      </c>
      <c r="R233" s="8"/>
      <c r="S233" s="14">
        <f>IF($A233="","",IFERROR(INDEX(Salariés!$D$2:$D$151,MATCH($A233,Salariés!$H$2:$H$151,0))&amp;"",""))</f>
      </c>
      <c r="T233" s="14">
        <f>IF($B233="","",IFERROR(VLOOKUP($B233,'Référentiel'!$A$2:$B$10,2,FALSE),""))</f>
      </c>
      <c r="U233" s="14">
        <f>IF(OR($A233="",$T233&lt;&gt;"Obligatoire"),"",IFERROR(IF(INDEX(Salariés!$E$2:$E$151,MATCH($A233,Salariés!$H$2:$H$151,0))="","",INDEX(Salariés!$E$2:$E$151,MATCH($A233,Salariés!$H$2:$H$151,0))),""))</f>
      </c>
      <c r="V233" s="14">
        <f>IF(OR($Q233="Valide",$Q233="À renouveler"),$P233+ROW()/100000,"")</f>
      </c>
      <c r="W233" s="14">
        <f>IF(AND($A233&lt;&gt;"",$A233='Autorisation à imprimer'!$D$1,OR($Q233="Valide",$Q233="À renouveler")),ROW(),"")</f>
      </c>
    </row>
    <row r="234" spans="1:23" x14ac:dyDescent="0.25">
      <c r="A234" s="8"/>
      <c r="B234" s="8"/>
      <c r="C234" s="8"/>
      <c r="D234" s="8"/>
      <c r="E234" s="8"/>
      <c r="F234" s="8"/>
      <c r="G234" s="8"/>
      <c r="H234" s="12"/>
      <c r="I234" s="8"/>
      <c r="J234" s="12"/>
      <c r="K234" s="13">
        <f>IF(AND($H234&lt;&gt;"",AND($E234="CACES®",$F234&lt;&gt;"",$F234&lt;&gt;"Sans objet")),EDATE($H234,12*IFERROR(VLOOKUP($F234,'Référentiel'!$D$2:$G$9,4,FALSE),5))-1,IF($J234="","",$J234))</f>
      </c>
      <c r="L234" s="12"/>
      <c r="M234" s="12"/>
      <c r="N234" s="12"/>
      <c r="O234" s="13">
        <f>IF(OR($A234="",$T234&lt;&gt;"Obligatoire"),"",IFERROR(IF(INDEX(Salariés!$F$2:$F$151,MATCH($A234,Salariés!$H$2:$H$151,0))="","",INDEX(Salariés!$F$2:$F$151,MATCH($A234,Salariés!$H$2:$H$151,0))),""))</f>
      </c>
      <c r="P234" s="13">
        <f>IF(NOT(OR($A234&lt;&gt;"",$B234&lt;&gt;"")),"",IF(COUNT($O234,$K234,$N234)=0,"",MIN($O234,$K234,$N234)))</f>
      </c>
      <c r="Q234" s="14">
        <f>IF(NOT(OR($A234&lt;&gt;"",$B234&lt;&gt;"")),"",IF($S234="Jeune en dérogation (R. 4153-40)","À vérifier : régime des jeunes (R. 4153-40)",IF(LEN(IF($A234="","salarié, ",IF(COUNTIF(Salariés!$H$2:$H$151,$A234)&gt;1,"salarié en double, ",""))&amp;IF($B234="","famille, ","")&amp;IF($E234="","type de contrôle, ","")&amp;IF(AND($T234="Obligatoire",$O234="",$S234&lt;&gt;"Jeune en dérogation (R. 4153-40)"),"attestation médicale, ","")&amp;IF($H234="","contrôle des connaissances, ","")&amp;IF($K234="","échéance du contrôle, ","")&amp;IF($L234="","connaissance des lieux, ","")&amp;IF($M234="","date de délivrance, ","")&amp;IF(AND($S234="Intérimaire",$N234=""),"date limite (fin de mission), ",""))&gt;0,"Incomplète : "&amp;LEFT(IF($A234="","salarié, ",IF(COUNTIF(Salariés!$H$2:$H$151,$A234)&gt;1,"salarié en double, ",""))&amp;IF($B234="","famille, ","")&amp;IF($E234="","type de contrôle, ","")&amp;IF(AND($T234="Obligatoire",$O234="",$S234&lt;&gt;"Jeune en dérogation (R. 4153-40)"),"attestation médicale, ","")&amp;IF($H234="","contrôle des connaissances, ","")&amp;IF($K234="","échéance du contrôle, ","")&amp;IF($L234="","connaissance des lieux, ","")&amp;IF($M234="","date de délivrance, ","")&amp;IF(AND($S234="Intérimaire",$N234=""),"date limite (fin de mission), ",""),LEN(IF($A234="","salarié, ",IF(COUNTIF(Salariés!$H$2:$H$151,$A234)&gt;1,"salarié en double, ",""))&amp;IF($B234="","famille, ","")&amp;IF($E234="","type de contrôle, ","")&amp;IF(AND($T234="Obligatoire",$O234="",$S234&lt;&gt;"Jeune en dérogation (R. 4153-40)"),"attestation médicale, ","")&amp;IF($H234="","contrôle des connaissances, ","")&amp;IF($K234="","échéance du contrôle, ","")&amp;IF($L234="","connaissance des lieux, ","")&amp;IF($M234="","date de délivrance, ","")&amp;IF(AND($S234="Intérimaire",$N234=""),"date limite (fin de mission), ",""))-2),IF(LEN(IF(AND($U234&lt;&gt;"",$M234&lt;&gt;"",$U234&gt;$M234),"attestation plus récente, ","")&amp;IF(AND($H234&lt;&gt;"",$M234&lt;&gt;"",$H234&gt;$M234),"contrôle plus récent, ","")&amp;IF(AND($L234&lt;&gt;"",$M234&lt;&gt;"",$L234&gt;$M234),"connaissance des lieux plus récente, ","")&amp;IF(AND($M234&lt;&gt;"",$M234&gt;TODAY()),"délivrance datée dans le futur, ",""))&gt;0,"À redélivrer : "&amp;LEFT(IF(AND($U234&lt;&gt;"",$M234&lt;&gt;"",$U234&gt;$M234),"attestation plus récente, ","")&amp;IF(AND($H234&lt;&gt;"",$M234&lt;&gt;"",$H234&gt;$M234),"contrôle plus récent, ","")&amp;IF(AND($L234&lt;&gt;"",$M234&lt;&gt;"",$L234&gt;$M234),"connaissance des lieux plus récente, ","")&amp;IF(AND($M234&lt;&gt;"",$M234&gt;TODAY()),"délivrance datée dans le futur, ",""),LEN(IF(AND($U234&lt;&gt;"",$M234&lt;&gt;"",$U234&gt;$M234),"attestation plus récente, ","")&amp;IF(AND($H234&lt;&gt;"",$M234&lt;&gt;"",$H234&gt;$M234),"contrôle plus récent, ","")&amp;IF(AND($L234&lt;&gt;"",$M234&lt;&gt;"",$L234&gt;$M234),"connaissance des lieux plus récente, ","")&amp;IF(AND($M234&lt;&gt;"",$M234&gt;TODAY()),"délivrance datée dans le futur, ",""))-2),IF($P234&lt;TODAY(),"Expirée",IF($P234-TODAY()&lt;=60,"À renouveler","Valide"))))))</f>
      </c>
      <c r="R234" s="8"/>
      <c r="S234" s="14">
        <f>IF($A234="","",IFERROR(INDEX(Salariés!$D$2:$D$151,MATCH($A234,Salariés!$H$2:$H$151,0))&amp;"",""))</f>
      </c>
      <c r="T234" s="14">
        <f>IF($B234="","",IFERROR(VLOOKUP($B234,'Référentiel'!$A$2:$B$10,2,FALSE),""))</f>
      </c>
      <c r="U234" s="14">
        <f>IF(OR($A234="",$T234&lt;&gt;"Obligatoire"),"",IFERROR(IF(INDEX(Salariés!$E$2:$E$151,MATCH($A234,Salariés!$H$2:$H$151,0))="","",INDEX(Salariés!$E$2:$E$151,MATCH($A234,Salariés!$H$2:$H$151,0))),""))</f>
      </c>
      <c r="V234" s="14">
        <f>IF(OR($Q234="Valide",$Q234="À renouveler"),$P234+ROW()/100000,"")</f>
      </c>
      <c r="W234" s="14">
        <f>IF(AND($A234&lt;&gt;"",$A234='Autorisation à imprimer'!$D$1,OR($Q234="Valide",$Q234="À renouveler")),ROW(),"")</f>
      </c>
    </row>
    <row r="235" spans="1:23" x14ac:dyDescent="0.25">
      <c r="A235" s="8"/>
      <c r="B235" s="8"/>
      <c r="C235" s="8"/>
      <c r="D235" s="8"/>
      <c r="E235" s="8"/>
      <c r="F235" s="8"/>
      <c r="G235" s="8"/>
      <c r="H235" s="12"/>
      <c r="I235" s="8"/>
      <c r="J235" s="12"/>
      <c r="K235" s="13">
        <f>IF(AND($H235&lt;&gt;"",AND($E235="CACES®",$F235&lt;&gt;"",$F235&lt;&gt;"Sans objet")),EDATE($H235,12*IFERROR(VLOOKUP($F235,'Référentiel'!$D$2:$G$9,4,FALSE),5))-1,IF($J235="","",$J235))</f>
      </c>
      <c r="L235" s="12"/>
      <c r="M235" s="12"/>
      <c r="N235" s="12"/>
      <c r="O235" s="13">
        <f>IF(OR($A235="",$T235&lt;&gt;"Obligatoire"),"",IFERROR(IF(INDEX(Salariés!$F$2:$F$151,MATCH($A235,Salariés!$H$2:$H$151,0))="","",INDEX(Salariés!$F$2:$F$151,MATCH($A235,Salariés!$H$2:$H$151,0))),""))</f>
      </c>
      <c r="P235" s="13">
        <f>IF(NOT(OR($A235&lt;&gt;"",$B235&lt;&gt;"")),"",IF(COUNT($O235,$K235,$N235)=0,"",MIN($O235,$K235,$N235)))</f>
      </c>
      <c r="Q235" s="14">
        <f>IF(NOT(OR($A235&lt;&gt;"",$B235&lt;&gt;"")),"",IF($S235="Jeune en dérogation (R. 4153-40)","À vérifier : régime des jeunes (R. 4153-40)",IF(LEN(IF($A235="","salarié, ",IF(COUNTIF(Salariés!$H$2:$H$151,$A235)&gt;1,"salarié en double, ",""))&amp;IF($B235="","famille, ","")&amp;IF($E235="","type de contrôle, ","")&amp;IF(AND($T235="Obligatoire",$O235="",$S235&lt;&gt;"Jeune en dérogation (R. 4153-40)"),"attestation médicale, ","")&amp;IF($H235="","contrôle des connaissances, ","")&amp;IF($K235="","échéance du contrôle, ","")&amp;IF($L235="","connaissance des lieux, ","")&amp;IF($M235="","date de délivrance, ","")&amp;IF(AND($S235="Intérimaire",$N235=""),"date limite (fin de mission), ",""))&gt;0,"Incomplète : "&amp;LEFT(IF($A235="","salarié, ",IF(COUNTIF(Salariés!$H$2:$H$151,$A235)&gt;1,"salarié en double, ",""))&amp;IF($B235="","famille, ","")&amp;IF($E235="","type de contrôle, ","")&amp;IF(AND($T235="Obligatoire",$O235="",$S235&lt;&gt;"Jeune en dérogation (R. 4153-40)"),"attestation médicale, ","")&amp;IF($H235="","contrôle des connaissances, ","")&amp;IF($K235="","échéance du contrôle, ","")&amp;IF($L235="","connaissance des lieux, ","")&amp;IF($M235="","date de délivrance, ","")&amp;IF(AND($S235="Intérimaire",$N235=""),"date limite (fin de mission), ",""),LEN(IF($A235="","salarié, ",IF(COUNTIF(Salariés!$H$2:$H$151,$A235)&gt;1,"salarié en double, ",""))&amp;IF($B235="","famille, ","")&amp;IF($E235="","type de contrôle, ","")&amp;IF(AND($T235="Obligatoire",$O235="",$S235&lt;&gt;"Jeune en dérogation (R. 4153-40)"),"attestation médicale, ","")&amp;IF($H235="","contrôle des connaissances, ","")&amp;IF($K235="","échéance du contrôle, ","")&amp;IF($L235="","connaissance des lieux, ","")&amp;IF($M235="","date de délivrance, ","")&amp;IF(AND($S235="Intérimaire",$N235=""),"date limite (fin de mission), ",""))-2),IF(LEN(IF(AND($U235&lt;&gt;"",$M235&lt;&gt;"",$U235&gt;$M235),"attestation plus récente, ","")&amp;IF(AND($H235&lt;&gt;"",$M235&lt;&gt;"",$H235&gt;$M235),"contrôle plus récent, ","")&amp;IF(AND($L235&lt;&gt;"",$M235&lt;&gt;"",$L235&gt;$M235),"connaissance des lieux plus récente, ","")&amp;IF(AND($M235&lt;&gt;"",$M235&gt;TODAY()),"délivrance datée dans le futur, ",""))&gt;0,"À redélivrer : "&amp;LEFT(IF(AND($U235&lt;&gt;"",$M235&lt;&gt;"",$U235&gt;$M235),"attestation plus récente, ","")&amp;IF(AND($H235&lt;&gt;"",$M235&lt;&gt;"",$H235&gt;$M235),"contrôle plus récent, ","")&amp;IF(AND($L235&lt;&gt;"",$M235&lt;&gt;"",$L235&gt;$M235),"connaissance des lieux plus récente, ","")&amp;IF(AND($M235&lt;&gt;"",$M235&gt;TODAY()),"délivrance datée dans le futur, ",""),LEN(IF(AND($U235&lt;&gt;"",$M235&lt;&gt;"",$U235&gt;$M235),"attestation plus récente, ","")&amp;IF(AND($H235&lt;&gt;"",$M235&lt;&gt;"",$H235&gt;$M235),"contrôle plus récent, ","")&amp;IF(AND($L235&lt;&gt;"",$M235&lt;&gt;"",$L235&gt;$M235),"connaissance des lieux plus récente, ","")&amp;IF(AND($M235&lt;&gt;"",$M235&gt;TODAY()),"délivrance datée dans le futur, ",""))-2),IF($P235&lt;TODAY(),"Expirée",IF($P235-TODAY()&lt;=60,"À renouveler","Valide"))))))</f>
      </c>
      <c r="R235" s="8"/>
      <c r="S235" s="14">
        <f>IF($A235="","",IFERROR(INDEX(Salariés!$D$2:$D$151,MATCH($A235,Salariés!$H$2:$H$151,0))&amp;"",""))</f>
      </c>
      <c r="T235" s="14">
        <f>IF($B235="","",IFERROR(VLOOKUP($B235,'Référentiel'!$A$2:$B$10,2,FALSE),""))</f>
      </c>
      <c r="U235" s="14">
        <f>IF(OR($A235="",$T235&lt;&gt;"Obligatoire"),"",IFERROR(IF(INDEX(Salariés!$E$2:$E$151,MATCH($A235,Salariés!$H$2:$H$151,0))="","",INDEX(Salariés!$E$2:$E$151,MATCH($A235,Salariés!$H$2:$H$151,0))),""))</f>
      </c>
      <c r="V235" s="14">
        <f>IF(OR($Q235="Valide",$Q235="À renouveler"),$P235+ROW()/100000,"")</f>
      </c>
      <c r="W235" s="14">
        <f>IF(AND($A235&lt;&gt;"",$A235='Autorisation à imprimer'!$D$1,OR($Q235="Valide",$Q235="À renouveler")),ROW(),"")</f>
      </c>
    </row>
    <row r="236" spans="1:23" x14ac:dyDescent="0.25">
      <c r="A236" s="8"/>
      <c r="B236" s="8"/>
      <c r="C236" s="8"/>
      <c r="D236" s="8"/>
      <c r="E236" s="8"/>
      <c r="F236" s="8"/>
      <c r="G236" s="8"/>
      <c r="H236" s="12"/>
      <c r="I236" s="8"/>
      <c r="J236" s="12"/>
      <c r="K236" s="13">
        <f>IF(AND($H236&lt;&gt;"",AND($E236="CACES®",$F236&lt;&gt;"",$F236&lt;&gt;"Sans objet")),EDATE($H236,12*IFERROR(VLOOKUP($F236,'Référentiel'!$D$2:$G$9,4,FALSE),5))-1,IF($J236="","",$J236))</f>
      </c>
      <c r="L236" s="12"/>
      <c r="M236" s="12"/>
      <c r="N236" s="12"/>
      <c r="O236" s="13">
        <f>IF(OR($A236="",$T236&lt;&gt;"Obligatoire"),"",IFERROR(IF(INDEX(Salariés!$F$2:$F$151,MATCH($A236,Salariés!$H$2:$H$151,0))="","",INDEX(Salariés!$F$2:$F$151,MATCH($A236,Salariés!$H$2:$H$151,0))),""))</f>
      </c>
      <c r="P236" s="13">
        <f>IF(NOT(OR($A236&lt;&gt;"",$B236&lt;&gt;"")),"",IF(COUNT($O236,$K236,$N236)=0,"",MIN($O236,$K236,$N236)))</f>
      </c>
      <c r="Q236" s="14">
        <f>IF(NOT(OR($A236&lt;&gt;"",$B236&lt;&gt;"")),"",IF($S236="Jeune en dérogation (R. 4153-40)","À vérifier : régime des jeunes (R. 4153-40)",IF(LEN(IF($A236="","salarié, ",IF(COUNTIF(Salariés!$H$2:$H$151,$A236)&gt;1,"salarié en double, ",""))&amp;IF($B236="","famille, ","")&amp;IF($E236="","type de contrôle, ","")&amp;IF(AND($T236="Obligatoire",$O236="",$S236&lt;&gt;"Jeune en dérogation (R. 4153-40)"),"attestation médicale, ","")&amp;IF($H236="","contrôle des connaissances, ","")&amp;IF($K236="","échéance du contrôle, ","")&amp;IF($L236="","connaissance des lieux, ","")&amp;IF($M236="","date de délivrance, ","")&amp;IF(AND($S236="Intérimaire",$N236=""),"date limite (fin de mission), ",""))&gt;0,"Incomplète : "&amp;LEFT(IF($A236="","salarié, ",IF(COUNTIF(Salariés!$H$2:$H$151,$A236)&gt;1,"salarié en double, ",""))&amp;IF($B236="","famille, ","")&amp;IF($E236="","type de contrôle, ","")&amp;IF(AND($T236="Obligatoire",$O236="",$S236&lt;&gt;"Jeune en dérogation (R. 4153-40)"),"attestation médicale, ","")&amp;IF($H236="","contrôle des connaissances, ","")&amp;IF($K236="","échéance du contrôle, ","")&amp;IF($L236="","connaissance des lieux, ","")&amp;IF($M236="","date de délivrance, ","")&amp;IF(AND($S236="Intérimaire",$N236=""),"date limite (fin de mission), ",""),LEN(IF($A236="","salarié, ",IF(COUNTIF(Salariés!$H$2:$H$151,$A236)&gt;1,"salarié en double, ",""))&amp;IF($B236="","famille, ","")&amp;IF($E236="","type de contrôle, ","")&amp;IF(AND($T236="Obligatoire",$O236="",$S236&lt;&gt;"Jeune en dérogation (R. 4153-40)"),"attestation médicale, ","")&amp;IF($H236="","contrôle des connaissances, ","")&amp;IF($K236="","échéance du contrôle, ","")&amp;IF($L236="","connaissance des lieux, ","")&amp;IF($M236="","date de délivrance, ","")&amp;IF(AND($S236="Intérimaire",$N236=""),"date limite (fin de mission), ",""))-2),IF(LEN(IF(AND($U236&lt;&gt;"",$M236&lt;&gt;"",$U236&gt;$M236),"attestation plus récente, ","")&amp;IF(AND($H236&lt;&gt;"",$M236&lt;&gt;"",$H236&gt;$M236),"contrôle plus récent, ","")&amp;IF(AND($L236&lt;&gt;"",$M236&lt;&gt;"",$L236&gt;$M236),"connaissance des lieux plus récente, ","")&amp;IF(AND($M236&lt;&gt;"",$M236&gt;TODAY()),"délivrance datée dans le futur, ",""))&gt;0,"À redélivrer : "&amp;LEFT(IF(AND($U236&lt;&gt;"",$M236&lt;&gt;"",$U236&gt;$M236),"attestation plus récente, ","")&amp;IF(AND($H236&lt;&gt;"",$M236&lt;&gt;"",$H236&gt;$M236),"contrôle plus récent, ","")&amp;IF(AND($L236&lt;&gt;"",$M236&lt;&gt;"",$L236&gt;$M236),"connaissance des lieux plus récente, ","")&amp;IF(AND($M236&lt;&gt;"",$M236&gt;TODAY()),"délivrance datée dans le futur, ",""),LEN(IF(AND($U236&lt;&gt;"",$M236&lt;&gt;"",$U236&gt;$M236),"attestation plus récente, ","")&amp;IF(AND($H236&lt;&gt;"",$M236&lt;&gt;"",$H236&gt;$M236),"contrôle plus récent, ","")&amp;IF(AND($L236&lt;&gt;"",$M236&lt;&gt;"",$L236&gt;$M236),"connaissance des lieux plus récente, ","")&amp;IF(AND($M236&lt;&gt;"",$M236&gt;TODAY()),"délivrance datée dans le futur, ",""))-2),IF($P236&lt;TODAY(),"Expirée",IF($P236-TODAY()&lt;=60,"À renouveler","Valide"))))))</f>
      </c>
      <c r="R236" s="8"/>
      <c r="S236" s="14">
        <f>IF($A236="","",IFERROR(INDEX(Salariés!$D$2:$D$151,MATCH($A236,Salariés!$H$2:$H$151,0))&amp;"",""))</f>
      </c>
      <c r="T236" s="14">
        <f>IF($B236="","",IFERROR(VLOOKUP($B236,'Référentiel'!$A$2:$B$10,2,FALSE),""))</f>
      </c>
      <c r="U236" s="14">
        <f>IF(OR($A236="",$T236&lt;&gt;"Obligatoire"),"",IFERROR(IF(INDEX(Salariés!$E$2:$E$151,MATCH($A236,Salariés!$H$2:$H$151,0))="","",INDEX(Salariés!$E$2:$E$151,MATCH($A236,Salariés!$H$2:$H$151,0))),""))</f>
      </c>
      <c r="V236" s="14">
        <f>IF(OR($Q236="Valide",$Q236="À renouveler"),$P236+ROW()/100000,"")</f>
      </c>
      <c r="W236" s="14">
        <f>IF(AND($A236&lt;&gt;"",$A236='Autorisation à imprimer'!$D$1,OR($Q236="Valide",$Q236="À renouveler")),ROW(),"")</f>
      </c>
    </row>
    <row r="237" spans="1:23" x14ac:dyDescent="0.25">
      <c r="A237" s="8"/>
      <c r="B237" s="8"/>
      <c r="C237" s="8"/>
      <c r="D237" s="8"/>
      <c r="E237" s="8"/>
      <c r="F237" s="8"/>
      <c r="G237" s="8"/>
      <c r="H237" s="12"/>
      <c r="I237" s="8"/>
      <c r="J237" s="12"/>
      <c r="K237" s="13">
        <f>IF(AND($H237&lt;&gt;"",AND($E237="CACES®",$F237&lt;&gt;"",$F237&lt;&gt;"Sans objet")),EDATE($H237,12*IFERROR(VLOOKUP($F237,'Référentiel'!$D$2:$G$9,4,FALSE),5))-1,IF($J237="","",$J237))</f>
      </c>
      <c r="L237" s="12"/>
      <c r="M237" s="12"/>
      <c r="N237" s="12"/>
      <c r="O237" s="13">
        <f>IF(OR($A237="",$T237&lt;&gt;"Obligatoire"),"",IFERROR(IF(INDEX(Salariés!$F$2:$F$151,MATCH($A237,Salariés!$H$2:$H$151,0))="","",INDEX(Salariés!$F$2:$F$151,MATCH($A237,Salariés!$H$2:$H$151,0))),""))</f>
      </c>
      <c r="P237" s="13">
        <f>IF(NOT(OR($A237&lt;&gt;"",$B237&lt;&gt;"")),"",IF(COUNT($O237,$K237,$N237)=0,"",MIN($O237,$K237,$N237)))</f>
      </c>
      <c r="Q237" s="14">
        <f>IF(NOT(OR($A237&lt;&gt;"",$B237&lt;&gt;"")),"",IF($S237="Jeune en dérogation (R. 4153-40)","À vérifier : régime des jeunes (R. 4153-40)",IF(LEN(IF($A237="","salarié, ",IF(COUNTIF(Salariés!$H$2:$H$151,$A237)&gt;1,"salarié en double, ",""))&amp;IF($B237="","famille, ","")&amp;IF($E237="","type de contrôle, ","")&amp;IF(AND($T237="Obligatoire",$O237="",$S237&lt;&gt;"Jeune en dérogation (R. 4153-40)"),"attestation médicale, ","")&amp;IF($H237="","contrôle des connaissances, ","")&amp;IF($K237="","échéance du contrôle, ","")&amp;IF($L237="","connaissance des lieux, ","")&amp;IF($M237="","date de délivrance, ","")&amp;IF(AND($S237="Intérimaire",$N237=""),"date limite (fin de mission), ",""))&gt;0,"Incomplète : "&amp;LEFT(IF($A237="","salarié, ",IF(COUNTIF(Salariés!$H$2:$H$151,$A237)&gt;1,"salarié en double, ",""))&amp;IF($B237="","famille, ","")&amp;IF($E237="","type de contrôle, ","")&amp;IF(AND($T237="Obligatoire",$O237="",$S237&lt;&gt;"Jeune en dérogation (R. 4153-40)"),"attestation médicale, ","")&amp;IF($H237="","contrôle des connaissances, ","")&amp;IF($K237="","échéance du contrôle, ","")&amp;IF($L237="","connaissance des lieux, ","")&amp;IF($M237="","date de délivrance, ","")&amp;IF(AND($S237="Intérimaire",$N237=""),"date limite (fin de mission), ",""),LEN(IF($A237="","salarié, ",IF(COUNTIF(Salariés!$H$2:$H$151,$A237)&gt;1,"salarié en double, ",""))&amp;IF($B237="","famille, ","")&amp;IF($E237="","type de contrôle, ","")&amp;IF(AND($T237="Obligatoire",$O237="",$S237&lt;&gt;"Jeune en dérogation (R. 4153-40)"),"attestation médicale, ","")&amp;IF($H237="","contrôle des connaissances, ","")&amp;IF($K237="","échéance du contrôle, ","")&amp;IF($L237="","connaissance des lieux, ","")&amp;IF($M237="","date de délivrance, ","")&amp;IF(AND($S237="Intérimaire",$N237=""),"date limite (fin de mission), ",""))-2),IF(LEN(IF(AND($U237&lt;&gt;"",$M237&lt;&gt;"",$U237&gt;$M237),"attestation plus récente, ","")&amp;IF(AND($H237&lt;&gt;"",$M237&lt;&gt;"",$H237&gt;$M237),"contrôle plus récent, ","")&amp;IF(AND($L237&lt;&gt;"",$M237&lt;&gt;"",$L237&gt;$M237),"connaissance des lieux plus récente, ","")&amp;IF(AND($M237&lt;&gt;"",$M237&gt;TODAY()),"délivrance datée dans le futur, ",""))&gt;0,"À redélivrer : "&amp;LEFT(IF(AND($U237&lt;&gt;"",$M237&lt;&gt;"",$U237&gt;$M237),"attestation plus récente, ","")&amp;IF(AND($H237&lt;&gt;"",$M237&lt;&gt;"",$H237&gt;$M237),"contrôle plus récent, ","")&amp;IF(AND($L237&lt;&gt;"",$M237&lt;&gt;"",$L237&gt;$M237),"connaissance des lieux plus récente, ","")&amp;IF(AND($M237&lt;&gt;"",$M237&gt;TODAY()),"délivrance datée dans le futur, ",""),LEN(IF(AND($U237&lt;&gt;"",$M237&lt;&gt;"",$U237&gt;$M237),"attestation plus récente, ","")&amp;IF(AND($H237&lt;&gt;"",$M237&lt;&gt;"",$H237&gt;$M237),"contrôle plus récent, ","")&amp;IF(AND($L237&lt;&gt;"",$M237&lt;&gt;"",$L237&gt;$M237),"connaissance des lieux plus récente, ","")&amp;IF(AND($M237&lt;&gt;"",$M237&gt;TODAY()),"délivrance datée dans le futur, ",""))-2),IF($P237&lt;TODAY(),"Expirée",IF($P237-TODAY()&lt;=60,"À renouveler","Valide"))))))</f>
      </c>
      <c r="R237" s="8"/>
      <c r="S237" s="14">
        <f>IF($A237="","",IFERROR(INDEX(Salariés!$D$2:$D$151,MATCH($A237,Salariés!$H$2:$H$151,0))&amp;"",""))</f>
      </c>
      <c r="T237" s="14">
        <f>IF($B237="","",IFERROR(VLOOKUP($B237,'Référentiel'!$A$2:$B$10,2,FALSE),""))</f>
      </c>
      <c r="U237" s="14">
        <f>IF(OR($A237="",$T237&lt;&gt;"Obligatoire"),"",IFERROR(IF(INDEX(Salariés!$E$2:$E$151,MATCH($A237,Salariés!$H$2:$H$151,0))="","",INDEX(Salariés!$E$2:$E$151,MATCH($A237,Salariés!$H$2:$H$151,0))),""))</f>
      </c>
      <c r="V237" s="14">
        <f>IF(OR($Q237="Valide",$Q237="À renouveler"),$P237+ROW()/100000,"")</f>
      </c>
      <c r="W237" s="14">
        <f>IF(AND($A237&lt;&gt;"",$A237='Autorisation à imprimer'!$D$1,OR($Q237="Valide",$Q237="À renouveler")),ROW(),"")</f>
      </c>
    </row>
    <row r="238" spans="1:23" x14ac:dyDescent="0.25">
      <c r="A238" s="8"/>
      <c r="B238" s="8"/>
      <c r="C238" s="8"/>
      <c r="D238" s="8"/>
      <c r="E238" s="8"/>
      <c r="F238" s="8"/>
      <c r="G238" s="8"/>
      <c r="H238" s="12"/>
      <c r="I238" s="8"/>
      <c r="J238" s="12"/>
      <c r="K238" s="13">
        <f>IF(AND($H238&lt;&gt;"",AND($E238="CACES®",$F238&lt;&gt;"",$F238&lt;&gt;"Sans objet")),EDATE($H238,12*IFERROR(VLOOKUP($F238,'Référentiel'!$D$2:$G$9,4,FALSE),5))-1,IF($J238="","",$J238))</f>
      </c>
      <c r="L238" s="12"/>
      <c r="M238" s="12"/>
      <c r="N238" s="12"/>
      <c r="O238" s="13">
        <f>IF(OR($A238="",$T238&lt;&gt;"Obligatoire"),"",IFERROR(IF(INDEX(Salariés!$F$2:$F$151,MATCH($A238,Salariés!$H$2:$H$151,0))="","",INDEX(Salariés!$F$2:$F$151,MATCH($A238,Salariés!$H$2:$H$151,0))),""))</f>
      </c>
      <c r="P238" s="13">
        <f>IF(NOT(OR($A238&lt;&gt;"",$B238&lt;&gt;"")),"",IF(COUNT($O238,$K238,$N238)=0,"",MIN($O238,$K238,$N238)))</f>
      </c>
      <c r="Q238" s="14">
        <f>IF(NOT(OR($A238&lt;&gt;"",$B238&lt;&gt;"")),"",IF($S238="Jeune en dérogation (R. 4153-40)","À vérifier : régime des jeunes (R. 4153-40)",IF(LEN(IF($A238="","salarié, ",IF(COUNTIF(Salariés!$H$2:$H$151,$A238)&gt;1,"salarié en double, ",""))&amp;IF($B238="","famille, ","")&amp;IF($E238="","type de contrôle, ","")&amp;IF(AND($T238="Obligatoire",$O238="",$S238&lt;&gt;"Jeune en dérogation (R. 4153-40)"),"attestation médicale, ","")&amp;IF($H238="","contrôle des connaissances, ","")&amp;IF($K238="","échéance du contrôle, ","")&amp;IF($L238="","connaissance des lieux, ","")&amp;IF($M238="","date de délivrance, ","")&amp;IF(AND($S238="Intérimaire",$N238=""),"date limite (fin de mission), ",""))&gt;0,"Incomplète : "&amp;LEFT(IF($A238="","salarié, ",IF(COUNTIF(Salariés!$H$2:$H$151,$A238)&gt;1,"salarié en double, ",""))&amp;IF($B238="","famille, ","")&amp;IF($E238="","type de contrôle, ","")&amp;IF(AND($T238="Obligatoire",$O238="",$S238&lt;&gt;"Jeune en dérogation (R. 4153-40)"),"attestation médicale, ","")&amp;IF($H238="","contrôle des connaissances, ","")&amp;IF($K238="","échéance du contrôle, ","")&amp;IF($L238="","connaissance des lieux, ","")&amp;IF($M238="","date de délivrance, ","")&amp;IF(AND($S238="Intérimaire",$N238=""),"date limite (fin de mission), ",""),LEN(IF($A238="","salarié, ",IF(COUNTIF(Salariés!$H$2:$H$151,$A238)&gt;1,"salarié en double, ",""))&amp;IF($B238="","famille, ","")&amp;IF($E238="","type de contrôle, ","")&amp;IF(AND($T238="Obligatoire",$O238="",$S238&lt;&gt;"Jeune en dérogation (R. 4153-40)"),"attestation médicale, ","")&amp;IF($H238="","contrôle des connaissances, ","")&amp;IF($K238="","échéance du contrôle, ","")&amp;IF($L238="","connaissance des lieux, ","")&amp;IF($M238="","date de délivrance, ","")&amp;IF(AND($S238="Intérimaire",$N238=""),"date limite (fin de mission), ",""))-2),IF(LEN(IF(AND($U238&lt;&gt;"",$M238&lt;&gt;"",$U238&gt;$M238),"attestation plus récente, ","")&amp;IF(AND($H238&lt;&gt;"",$M238&lt;&gt;"",$H238&gt;$M238),"contrôle plus récent, ","")&amp;IF(AND($L238&lt;&gt;"",$M238&lt;&gt;"",$L238&gt;$M238),"connaissance des lieux plus récente, ","")&amp;IF(AND($M238&lt;&gt;"",$M238&gt;TODAY()),"délivrance datée dans le futur, ",""))&gt;0,"À redélivrer : "&amp;LEFT(IF(AND($U238&lt;&gt;"",$M238&lt;&gt;"",$U238&gt;$M238),"attestation plus récente, ","")&amp;IF(AND($H238&lt;&gt;"",$M238&lt;&gt;"",$H238&gt;$M238),"contrôle plus récent, ","")&amp;IF(AND($L238&lt;&gt;"",$M238&lt;&gt;"",$L238&gt;$M238),"connaissance des lieux plus récente, ","")&amp;IF(AND($M238&lt;&gt;"",$M238&gt;TODAY()),"délivrance datée dans le futur, ",""),LEN(IF(AND($U238&lt;&gt;"",$M238&lt;&gt;"",$U238&gt;$M238),"attestation plus récente, ","")&amp;IF(AND($H238&lt;&gt;"",$M238&lt;&gt;"",$H238&gt;$M238),"contrôle plus récent, ","")&amp;IF(AND($L238&lt;&gt;"",$M238&lt;&gt;"",$L238&gt;$M238),"connaissance des lieux plus récente, ","")&amp;IF(AND($M238&lt;&gt;"",$M238&gt;TODAY()),"délivrance datée dans le futur, ",""))-2),IF($P238&lt;TODAY(),"Expirée",IF($P238-TODAY()&lt;=60,"À renouveler","Valide"))))))</f>
      </c>
      <c r="R238" s="8"/>
      <c r="S238" s="14">
        <f>IF($A238="","",IFERROR(INDEX(Salariés!$D$2:$D$151,MATCH($A238,Salariés!$H$2:$H$151,0))&amp;"",""))</f>
      </c>
      <c r="T238" s="14">
        <f>IF($B238="","",IFERROR(VLOOKUP($B238,'Référentiel'!$A$2:$B$10,2,FALSE),""))</f>
      </c>
      <c r="U238" s="14">
        <f>IF(OR($A238="",$T238&lt;&gt;"Obligatoire"),"",IFERROR(IF(INDEX(Salariés!$E$2:$E$151,MATCH($A238,Salariés!$H$2:$H$151,0))="","",INDEX(Salariés!$E$2:$E$151,MATCH($A238,Salariés!$H$2:$H$151,0))),""))</f>
      </c>
      <c r="V238" s="14">
        <f>IF(OR($Q238="Valide",$Q238="À renouveler"),$P238+ROW()/100000,"")</f>
      </c>
      <c r="W238" s="14">
        <f>IF(AND($A238&lt;&gt;"",$A238='Autorisation à imprimer'!$D$1,OR($Q238="Valide",$Q238="À renouveler")),ROW(),"")</f>
      </c>
    </row>
    <row r="239" spans="1:23" x14ac:dyDescent="0.25">
      <c r="A239" s="8"/>
      <c r="B239" s="8"/>
      <c r="C239" s="8"/>
      <c r="D239" s="8"/>
      <c r="E239" s="8"/>
      <c r="F239" s="8"/>
      <c r="G239" s="8"/>
      <c r="H239" s="12"/>
      <c r="I239" s="8"/>
      <c r="J239" s="12"/>
      <c r="K239" s="13">
        <f>IF(AND($H239&lt;&gt;"",AND($E239="CACES®",$F239&lt;&gt;"",$F239&lt;&gt;"Sans objet")),EDATE($H239,12*IFERROR(VLOOKUP($F239,'Référentiel'!$D$2:$G$9,4,FALSE),5))-1,IF($J239="","",$J239))</f>
      </c>
      <c r="L239" s="12"/>
      <c r="M239" s="12"/>
      <c r="N239" s="12"/>
      <c r="O239" s="13">
        <f>IF(OR($A239="",$T239&lt;&gt;"Obligatoire"),"",IFERROR(IF(INDEX(Salariés!$F$2:$F$151,MATCH($A239,Salariés!$H$2:$H$151,0))="","",INDEX(Salariés!$F$2:$F$151,MATCH($A239,Salariés!$H$2:$H$151,0))),""))</f>
      </c>
      <c r="P239" s="13">
        <f>IF(NOT(OR($A239&lt;&gt;"",$B239&lt;&gt;"")),"",IF(COUNT($O239,$K239,$N239)=0,"",MIN($O239,$K239,$N239)))</f>
      </c>
      <c r="Q239" s="14">
        <f>IF(NOT(OR($A239&lt;&gt;"",$B239&lt;&gt;"")),"",IF($S239="Jeune en dérogation (R. 4153-40)","À vérifier : régime des jeunes (R. 4153-40)",IF(LEN(IF($A239="","salarié, ",IF(COUNTIF(Salariés!$H$2:$H$151,$A239)&gt;1,"salarié en double, ",""))&amp;IF($B239="","famille, ","")&amp;IF($E239="","type de contrôle, ","")&amp;IF(AND($T239="Obligatoire",$O239="",$S239&lt;&gt;"Jeune en dérogation (R. 4153-40)"),"attestation médicale, ","")&amp;IF($H239="","contrôle des connaissances, ","")&amp;IF($K239="","échéance du contrôle, ","")&amp;IF($L239="","connaissance des lieux, ","")&amp;IF($M239="","date de délivrance, ","")&amp;IF(AND($S239="Intérimaire",$N239=""),"date limite (fin de mission), ",""))&gt;0,"Incomplète : "&amp;LEFT(IF($A239="","salarié, ",IF(COUNTIF(Salariés!$H$2:$H$151,$A239)&gt;1,"salarié en double, ",""))&amp;IF($B239="","famille, ","")&amp;IF($E239="","type de contrôle, ","")&amp;IF(AND($T239="Obligatoire",$O239="",$S239&lt;&gt;"Jeune en dérogation (R. 4153-40)"),"attestation médicale, ","")&amp;IF($H239="","contrôle des connaissances, ","")&amp;IF($K239="","échéance du contrôle, ","")&amp;IF($L239="","connaissance des lieux, ","")&amp;IF($M239="","date de délivrance, ","")&amp;IF(AND($S239="Intérimaire",$N239=""),"date limite (fin de mission), ",""),LEN(IF($A239="","salarié, ",IF(COUNTIF(Salariés!$H$2:$H$151,$A239)&gt;1,"salarié en double, ",""))&amp;IF($B239="","famille, ","")&amp;IF($E239="","type de contrôle, ","")&amp;IF(AND($T239="Obligatoire",$O239="",$S239&lt;&gt;"Jeune en dérogation (R. 4153-40)"),"attestation médicale, ","")&amp;IF($H239="","contrôle des connaissances, ","")&amp;IF($K239="","échéance du contrôle, ","")&amp;IF($L239="","connaissance des lieux, ","")&amp;IF($M239="","date de délivrance, ","")&amp;IF(AND($S239="Intérimaire",$N239=""),"date limite (fin de mission), ",""))-2),IF(LEN(IF(AND($U239&lt;&gt;"",$M239&lt;&gt;"",$U239&gt;$M239),"attestation plus récente, ","")&amp;IF(AND($H239&lt;&gt;"",$M239&lt;&gt;"",$H239&gt;$M239),"contrôle plus récent, ","")&amp;IF(AND($L239&lt;&gt;"",$M239&lt;&gt;"",$L239&gt;$M239),"connaissance des lieux plus récente, ","")&amp;IF(AND($M239&lt;&gt;"",$M239&gt;TODAY()),"délivrance datée dans le futur, ",""))&gt;0,"À redélivrer : "&amp;LEFT(IF(AND($U239&lt;&gt;"",$M239&lt;&gt;"",$U239&gt;$M239),"attestation plus récente, ","")&amp;IF(AND($H239&lt;&gt;"",$M239&lt;&gt;"",$H239&gt;$M239),"contrôle plus récent, ","")&amp;IF(AND($L239&lt;&gt;"",$M239&lt;&gt;"",$L239&gt;$M239),"connaissance des lieux plus récente, ","")&amp;IF(AND($M239&lt;&gt;"",$M239&gt;TODAY()),"délivrance datée dans le futur, ",""),LEN(IF(AND($U239&lt;&gt;"",$M239&lt;&gt;"",$U239&gt;$M239),"attestation plus récente, ","")&amp;IF(AND($H239&lt;&gt;"",$M239&lt;&gt;"",$H239&gt;$M239),"contrôle plus récent, ","")&amp;IF(AND($L239&lt;&gt;"",$M239&lt;&gt;"",$L239&gt;$M239),"connaissance des lieux plus récente, ","")&amp;IF(AND($M239&lt;&gt;"",$M239&gt;TODAY()),"délivrance datée dans le futur, ",""))-2),IF($P239&lt;TODAY(),"Expirée",IF($P239-TODAY()&lt;=60,"À renouveler","Valide"))))))</f>
      </c>
      <c r="R239" s="8"/>
      <c r="S239" s="14">
        <f>IF($A239="","",IFERROR(INDEX(Salariés!$D$2:$D$151,MATCH($A239,Salariés!$H$2:$H$151,0))&amp;"",""))</f>
      </c>
      <c r="T239" s="14">
        <f>IF($B239="","",IFERROR(VLOOKUP($B239,'Référentiel'!$A$2:$B$10,2,FALSE),""))</f>
      </c>
      <c r="U239" s="14">
        <f>IF(OR($A239="",$T239&lt;&gt;"Obligatoire"),"",IFERROR(IF(INDEX(Salariés!$E$2:$E$151,MATCH($A239,Salariés!$H$2:$H$151,0))="","",INDEX(Salariés!$E$2:$E$151,MATCH($A239,Salariés!$H$2:$H$151,0))),""))</f>
      </c>
      <c r="V239" s="14">
        <f>IF(OR($Q239="Valide",$Q239="À renouveler"),$P239+ROW()/100000,"")</f>
      </c>
      <c r="W239" s="14">
        <f>IF(AND($A239&lt;&gt;"",$A239='Autorisation à imprimer'!$D$1,OR($Q239="Valide",$Q239="À renouveler")),ROW(),"")</f>
      </c>
    </row>
    <row r="240" spans="1:23" x14ac:dyDescent="0.25">
      <c r="A240" s="8"/>
      <c r="B240" s="8"/>
      <c r="C240" s="8"/>
      <c r="D240" s="8"/>
      <c r="E240" s="8"/>
      <c r="F240" s="8"/>
      <c r="G240" s="8"/>
      <c r="H240" s="12"/>
      <c r="I240" s="8"/>
      <c r="J240" s="12"/>
      <c r="K240" s="13">
        <f>IF(AND($H240&lt;&gt;"",AND($E240="CACES®",$F240&lt;&gt;"",$F240&lt;&gt;"Sans objet")),EDATE($H240,12*IFERROR(VLOOKUP($F240,'Référentiel'!$D$2:$G$9,4,FALSE),5))-1,IF($J240="","",$J240))</f>
      </c>
      <c r="L240" s="12"/>
      <c r="M240" s="12"/>
      <c r="N240" s="12"/>
      <c r="O240" s="13">
        <f>IF(OR($A240="",$T240&lt;&gt;"Obligatoire"),"",IFERROR(IF(INDEX(Salariés!$F$2:$F$151,MATCH($A240,Salariés!$H$2:$H$151,0))="","",INDEX(Salariés!$F$2:$F$151,MATCH($A240,Salariés!$H$2:$H$151,0))),""))</f>
      </c>
      <c r="P240" s="13">
        <f>IF(NOT(OR($A240&lt;&gt;"",$B240&lt;&gt;"")),"",IF(COUNT($O240,$K240,$N240)=0,"",MIN($O240,$K240,$N240)))</f>
      </c>
      <c r="Q240" s="14">
        <f>IF(NOT(OR($A240&lt;&gt;"",$B240&lt;&gt;"")),"",IF($S240="Jeune en dérogation (R. 4153-40)","À vérifier : régime des jeunes (R. 4153-40)",IF(LEN(IF($A240="","salarié, ",IF(COUNTIF(Salariés!$H$2:$H$151,$A240)&gt;1,"salarié en double, ",""))&amp;IF($B240="","famille, ","")&amp;IF($E240="","type de contrôle, ","")&amp;IF(AND($T240="Obligatoire",$O240="",$S240&lt;&gt;"Jeune en dérogation (R. 4153-40)"),"attestation médicale, ","")&amp;IF($H240="","contrôle des connaissances, ","")&amp;IF($K240="","échéance du contrôle, ","")&amp;IF($L240="","connaissance des lieux, ","")&amp;IF($M240="","date de délivrance, ","")&amp;IF(AND($S240="Intérimaire",$N240=""),"date limite (fin de mission), ",""))&gt;0,"Incomplète : "&amp;LEFT(IF($A240="","salarié, ",IF(COUNTIF(Salariés!$H$2:$H$151,$A240)&gt;1,"salarié en double, ",""))&amp;IF($B240="","famille, ","")&amp;IF($E240="","type de contrôle, ","")&amp;IF(AND($T240="Obligatoire",$O240="",$S240&lt;&gt;"Jeune en dérogation (R. 4153-40)"),"attestation médicale, ","")&amp;IF($H240="","contrôle des connaissances, ","")&amp;IF($K240="","échéance du contrôle, ","")&amp;IF($L240="","connaissance des lieux, ","")&amp;IF($M240="","date de délivrance, ","")&amp;IF(AND($S240="Intérimaire",$N240=""),"date limite (fin de mission), ",""),LEN(IF($A240="","salarié, ",IF(COUNTIF(Salariés!$H$2:$H$151,$A240)&gt;1,"salarié en double, ",""))&amp;IF($B240="","famille, ","")&amp;IF($E240="","type de contrôle, ","")&amp;IF(AND($T240="Obligatoire",$O240="",$S240&lt;&gt;"Jeune en dérogation (R. 4153-40)"),"attestation médicale, ","")&amp;IF($H240="","contrôle des connaissances, ","")&amp;IF($K240="","échéance du contrôle, ","")&amp;IF($L240="","connaissance des lieux, ","")&amp;IF($M240="","date de délivrance, ","")&amp;IF(AND($S240="Intérimaire",$N240=""),"date limite (fin de mission), ",""))-2),IF(LEN(IF(AND($U240&lt;&gt;"",$M240&lt;&gt;"",$U240&gt;$M240),"attestation plus récente, ","")&amp;IF(AND($H240&lt;&gt;"",$M240&lt;&gt;"",$H240&gt;$M240),"contrôle plus récent, ","")&amp;IF(AND($L240&lt;&gt;"",$M240&lt;&gt;"",$L240&gt;$M240),"connaissance des lieux plus récente, ","")&amp;IF(AND($M240&lt;&gt;"",$M240&gt;TODAY()),"délivrance datée dans le futur, ",""))&gt;0,"À redélivrer : "&amp;LEFT(IF(AND($U240&lt;&gt;"",$M240&lt;&gt;"",$U240&gt;$M240),"attestation plus récente, ","")&amp;IF(AND($H240&lt;&gt;"",$M240&lt;&gt;"",$H240&gt;$M240),"contrôle plus récent, ","")&amp;IF(AND($L240&lt;&gt;"",$M240&lt;&gt;"",$L240&gt;$M240),"connaissance des lieux plus récente, ","")&amp;IF(AND($M240&lt;&gt;"",$M240&gt;TODAY()),"délivrance datée dans le futur, ",""),LEN(IF(AND($U240&lt;&gt;"",$M240&lt;&gt;"",$U240&gt;$M240),"attestation plus récente, ","")&amp;IF(AND($H240&lt;&gt;"",$M240&lt;&gt;"",$H240&gt;$M240),"contrôle plus récent, ","")&amp;IF(AND($L240&lt;&gt;"",$M240&lt;&gt;"",$L240&gt;$M240),"connaissance des lieux plus récente, ","")&amp;IF(AND($M240&lt;&gt;"",$M240&gt;TODAY()),"délivrance datée dans le futur, ",""))-2),IF($P240&lt;TODAY(),"Expirée",IF($P240-TODAY()&lt;=60,"À renouveler","Valide"))))))</f>
      </c>
      <c r="R240" s="8"/>
      <c r="S240" s="14">
        <f>IF($A240="","",IFERROR(INDEX(Salariés!$D$2:$D$151,MATCH($A240,Salariés!$H$2:$H$151,0))&amp;"",""))</f>
      </c>
      <c r="T240" s="14">
        <f>IF($B240="","",IFERROR(VLOOKUP($B240,'Référentiel'!$A$2:$B$10,2,FALSE),""))</f>
      </c>
      <c r="U240" s="14">
        <f>IF(OR($A240="",$T240&lt;&gt;"Obligatoire"),"",IFERROR(IF(INDEX(Salariés!$E$2:$E$151,MATCH($A240,Salariés!$H$2:$H$151,0))="","",INDEX(Salariés!$E$2:$E$151,MATCH($A240,Salariés!$H$2:$H$151,0))),""))</f>
      </c>
      <c r="V240" s="14">
        <f>IF(OR($Q240="Valide",$Q240="À renouveler"),$P240+ROW()/100000,"")</f>
      </c>
      <c r="W240" s="14">
        <f>IF(AND($A240&lt;&gt;"",$A240='Autorisation à imprimer'!$D$1,OR($Q240="Valide",$Q240="À renouveler")),ROW(),"")</f>
      </c>
    </row>
    <row r="241" spans="1:23" x14ac:dyDescent="0.25">
      <c r="A241" s="8"/>
      <c r="B241" s="8"/>
      <c r="C241" s="8"/>
      <c r="D241" s="8"/>
      <c r="E241" s="8"/>
      <c r="F241" s="8"/>
      <c r="G241" s="8"/>
      <c r="H241" s="12"/>
      <c r="I241" s="8"/>
      <c r="J241" s="12"/>
      <c r="K241" s="13">
        <f>IF(AND($H241&lt;&gt;"",AND($E241="CACES®",$F241&lt;&gt;"",$F241&lt;&gt;"Sans objet")),EDATE($H241,12*IFERROR(VLOOKUP($F241,'Référentiel'!$D$2:$G$9,4,FALSE),5))-1,IF($J241="","",$J241))</f>
      </c>
      <c r="L241" s="12"/>
      <c r="M241" s="12"/>
      <c r="N241" s="12"/>
      <c r="O241" s="13">
        <f>IF(OR($A241="",$T241&lt;&gt;"Obligatoire"),"",IFERROR(IF(INDEX(Salariés!$F$2:$F$151,MATCH($A241,Salariés!$H$2:$H$151,0))="","",INDEX(Salariés!$F$2:$F$151,MATCH($A241,Salariés!$H$2:$H$151,0))),""))</f>
      </c>
      <c r="P241" s="13">
        <f>IF(NOT(OR($A241&lt;&gt;"",$B241&lt;&gt;"")),"",IF(COUNT($O241,$K241,$N241)=0,"",MIN($O241,$K241,$N241)))</f>
      </c>
      <c r="Q241" s="14">
        <f>IF(NOT(OR($A241&lt;&gt;"",$B241&lt;&gt;"")),"",IF($S241="Jeune en dérogation (R. 4153-40)","À vérifier : régime des jeunes (R. 4153-40)",IF(LEN(IF($A241="","salarié, ",IF(COUNTIF(Salariés!$H$2:$H$151,$A241)&gt;1,"salarié en double, ",""))&amp;IF($B241="","famille, ","")&amp;IF($E241="","type de contrôle, ","")&amp;IF(AND($T241="Obligatoire",$O241="",$S241&lt;&gt;"Jeune en dérogation (R. 4153-40)"),"attestation médicale, ","")&amp;IF($H241="","contrôle des connaissances, ","")&amp;IF($K241="","échéance du contrôle, ","")&amp;IF($L241="","connaissance des lieux, ","")&amp;IF($M241="","date de délivrance, ","")&amp;IF(AND($S241="Intérimaire",$N241=""),"date limite (fin de mission), ",""))&gt;0,"Incomplète : "&amp;LEFT(IF($A241="","salarié, ",IF(COUNTIF(Salariés!$H$2:$H$151,$A241)&gt;1,"salarié en double, ",""))&amp;IF($B241="","famille, ","")&amp;IF($E241="","type de contrôle, ","")&amp;IF(AND($T241="Obligatoire",$O241="",$S241&lt;&gt;"Jeune en dérogation (R. 4153-40)"),"attestation médicale, ","")&amp;IF($H241="","contrôle des connaissances, ","")&amp;IF($K241="","échéance du contrôle, ","")&amp;IF($L241="","connaissance des lieux, ","")&amp;IF($M241="","date de délivrance, ","")&amp;IF(AND($S241="Intérimaire",$N241=""),"date limite (fin de mission), ",""),LEN(IF($A241="","salarié, ",IF(COUNTIF(Salariés!$H$2:$H$151,$A241)&gt;1,"salarié en double, ",""))&amp;IF($B241="","famille, ","")&amp;IF($E241="","type de contrôle, ","")&amp;IF(AND($T241="Obligatoire",$O241="",$S241&lt;&gt;"Jeune en dérogation (R. 4153-40)"),"attestation médicale, ","")&amp;IF($H241="","contrôle des connaissances, ","")&amp;IF($K241="","échéance du contrôle, ","")&amp;IF($L241="","connaissance des lieux, ","")&amp;IF($M241="","date de délivrance, ","")&amp;IF(AND($S241="Intérimaire",$N241=""),"date limite (fin de mission), ",""))-2),IF(LEN(IF(AND($U241&lt;&gt;"",$M241&lt;&gt;"",$U241&gt;$M241),"attestation plus récente, ","")&amp;IF(AND($H241&lt;&gt;"",$M241&lt;&gt;"",$H241&gt;$M241),"contrôle plus récent, ","")&amp;IF(AND($L241&lt;&gt;"",$M241&lt;&gt;"",$L241&gt;$M241),"connaissance des lieux plus récente, ","")&amp;IF(AND($M241&lt;&gt;"",$M241&gt;TODAY()),"délivrance datée dans le futur, ",""))&gt;0,"À redélivrer : "&amp;LEFT(IF(AND($U241&lt;&gt;"",$M241&lt;&gt;"",$U241&gt;$M241),"attestation plus récente, ","")&amp;IF(AND($H241&lt;&gt;"",$M241&lt;&gt;"",$H241&gt;$M241),"contrôle plus récent, ","")&amp;IF(AND($L241&lt;&gt;"",$M241&lt;&gt;"",$L241&gt;$M241),"connaissance des lieux plus récente, ","")&amp;IF(AND($M241&lt;&gt;"",$M241&gt;TODAY()),"délivrance datée dans le futur, ",""),LEN(IF(AND($U241&lt;&gt;"",$M241&lt;&gt;"",$U241&gt;$M241),"attestation plus récente, ","")&amp;IF(AND($H241&lt;&gt;"",$M241&lt;&gt;"",$H241&gt;$M241),"contrôle plus récent, ","")&amp;IF(AND($L241&lt;&gt;"",$M241&lt;&gt;"",$L241&gt;$M241),"connaissance des lieux plus récente, ","")&amp;IF(AND($M241&lt;&gt;"",$M241&gt;TODAY()),"délivrance datée dans le futur, ",""))-2),IF($P241&lt;TODAY(),"Expirée",IF($P241-TODAY()&lt;=60,"À renouveler","Valide"))))))</f>
      </c>
      <c r="R241" s="8"/>
      <c r="S241" s="14">
        <f>IF($A241="","",IFERROR(INDEX(Salariés!$D$2:$D$151,MATCH($A241,Salariés!$H$2:$H$151,0))&amp;"",""))</f>
      </c>
      <c r="T241" s="14">
        <f>IF($B241="","",IFERROR(VLOOKUP($B241,'Référentiel'!$A$2:$B$10,2,FALSE),""))</f>
      </c>
      <c r="U241" s="14">
        <f>IF(OR($A241="",$T241&lt;&gt;"Obligatoire"),"",IFERROR(IF(INDEX(Salariés!$E$2:$E$151,MATCH($A241,Salariés!$H$2:$H$151,0))="","",INDEX(Salariés!$E$2:$E$151,MATCH($A241,Salariés!$H$2:$H$151,0))),""))</f>
      </c>
      <c r="V241" s="14">
        <f>IF(OR($Q241="Valide",$Q241="À renouveler"),$P241+ROW()/100000,"")</f>
      </c>
      <c r="W241" s="14">
        <f>IF(AND($A241&lt;&gt;"",$A241='Autorisation à imprimer'!$D$1,OR($Q241="Valide",$Q241="À renouveler")),ROW(),"")</f>
      </c>
    </row>
    <row r="242" spans="1:23" x14ac:dyDescent="0.25">
      <c r="A242" s="8"/>
      <c r="B242" s="8"/>
      <c r="C242" s="8"/>
      <c r="D242" s="8"/>
      <c r="E242" s="8"/>
      <c r="F242" s="8"/>
      <c r="G242" s="8"/>
      <c r="H242" s="12"/>
      <c r="I242" s="8"/>
      <c r="J242" s="12"/>
      <c r="K242" s="13">
        <f>IF(AND($H242&lt;&gt;"",AND($E242="CACES®",$F242&lt;&gt;"",$F242&lt;&gt;"Sans objet")),EDATE($H242,12*IFERROR(VLOOKUP($F242,'Référentiel'!$D$2:$G$9,4,FALSE),5))-1,IF($J242="","",$J242))</f>
      </c>
      <c r="L242" s="12"/>
      <c r="M242" s="12"/>
      <c r="N242" s="12"/>
      <c r="O242" s="13">
        <f>IF(OR($A242="",$T242&lt;&gt;"Obligatoire"),"",IFERROR(IF(INDEX(Salariés!$F$2:$F$151,MATCH($A242,Salariés!$H$2:$H$151,0))="","",INDEX(Salariés!$F$2:$F$151,MATCH($A242,Salariés!$H$2:$H$151,0))),""))</f>
      </c>
      <c r="P242" s="13">
        <f>IF(NOT(OR($A242&lt;&gt;"",$B242&lt;&gt;"")),"",IF(COUNT($O242,$K242,$N242)=0,"",MIN($O242,$K242,$N242)))</f>
      </c>
      <c r="Q242" s="14">
        <f>IF(NOT(OR($A242&lt;&gt;"",$B242&lt;&gt;"")),"",IF($S242="Jeune en dérogation (R. 4153-40)","À vérifier : régime des jeunes (R. 4153-40)",IF(LEN(IF($A242="","salarié, ",IF(COUNTIF(Salariés!$H$2:$H$151,$A242)&gt;1,"salarié en double, ",""))&amp;IF($B242="","famille, ","")&amp;IF($E242="","type de contrôle, ","")&amp;IF(AND($T242="Obligatoire",$O242="",$S242&lt;&gt;"Jeune en dérogation (R. 4153-40)"),"attestation médicale, ","")&amp;IF($H242="","contrôle des connaissances, ","")&amp;IF($K242="","échéance du contrôle, ","")&amp;IF($L242="","connaissance des lieux, ","")&amp;IF($M242="","date de délivrance, ","")&amp;IF(AND($S242="Intérimaire",$N242=""),"date limite (fin de mission), ",""))&gt;0,"Incomplète : "&amp;LEFT(IF($A242="","salarié, ",IF(COUNTIF(Salariés!$H$2:$H$151,$A242)&gt;1,"salarié en double, ",""))&amp;IF($B242="","famille, ","")&amp;IF($E242="","type de contrôle, ","")&amp;IF(AND($T242="Obligatoire",$O242="",$S242&lt;&gt;"Jeune en dérogation (R. 4153-40)"),"attestation médicale, ","")&amp;IF($H242="","contrôle des connaissances, ","")&amp;IF($K242="","échéance du contrôle, ","")&amp;IF($L242="","connaissance des lieux, ","")&amp;IF($M242="","date de délivrance, ","")&amp;IF(AND($S242="Intérimaire",$N242=""),"date limite (fin de mission), ",""),LEN(IF($A242="","salarié, ",IF(COUNTIF(Salariés!$H$2:$H$151,$A242)&gt;1,"salarié en double, ",""))&amp;IF($B242="","famille, ","")&amp;IF($E242="","type de contrôle, ","")&amp;IF(AND($T242="Obligatoire",$O242="",$S242&lt;&gt;"Jeune en dérogation (R. 4153-40)"),"attestation médicale, ","")&amp;IF($H242="","contrôle des connaissances, ","")&amp;IF($K242="","échéance du contrôle, ","")&amp;IF($L242="","connaissance des lieux, ","")&amp;IF($M242="","date de délivrance, ","")&amp;IF(AND($S242="Intérimaire",$N242=""),"date limite (fin de mission), ",""))-2),IF(LEN(IF(AND($U242&lt;&gt;"",$M242&lt;&gt;"",$U242&gt;$M242),"attestation plus récente, ","")&amp;IF(AND($H242&lt;&gt;"",$M242&lt;&gt;"",$H242&gt;$M242),"contrôle plus récent, ","")&amp;IF(AND($L242&lt;&gt;"",$M242&lt;&gt;"",$L242&gt;$M242),"connaissance des lieux plus récente, ","")&amp;IF(AND($M242&lt;&gt;"",$M242&gt;TODAY()),"délivrance datée dans le futur, ",""))&gt;0,"À redélivrer : "&amp;LEFT(IF(AND($U242&lt;&gt;"",$M242&lt;&gt;"",$U242&gt;$M242),"attestation plus récente, ","")&amp;IF(AND($H242&lt;&gt;"",$M242&lt;&gt;"",$H242&gt;$M242),"contrôle plus récent, ","")&amp;IF(AND($L242&lt;&gt;"",$M242&lt;&gt;"",$L242&gt;$M242),"connaissance des lieux plus récente, ","")&amp;IF(AND($M242&lt;&gt;"",$M242&gt;TODAY()),"délivrance datée dans le futur, ",""),LEN(IF(AND($U242&lt;&gt;"",$M242&lt;&gt;"",$U242&gt;$M242),"attestation plus récente, ","")&amp;IF(AND($H242&lt;&gt;"",$M242&lt;&gt;"",$H242&gt;$M242),"contrôle plus récent, ","")&amp;IF(AND($L242&lt;&gt;"",$M242&lt;&gt;"",$L242&gt;$M242),"connaissance des lieux plus récente, ","")&amp;IF(AND($M242&lt;&gt;"",$M242&gt;TODAY()),"délivrance datée dans le futur, ",""))-2),IF($P242&lt;TODAY(),"Expirée",IF($P242-TODAY()&lt;=60,"À renouveler","Valide"))))))</f>
      </c>
      <c r="R242" s="8"/>
      <c r="S242" s="14">
        <f>IF($A242="","",IFERROR(INDEX(Salariés!$D$2:$D$151,MATCH($A242,Salariés!$H$2:$H$151,0))&amp;"",""))</f>
      </c>
      <c r="T242" s="14">
        <f>IF($B242="","",IFERROR(VLOOKUP($B242,'Référentiel'!$A$2:$B$10,2,FALSE),""))</f>
      </c>
      <c r="U242" s="14">
        <f>IF(OR($A242="",$T242&lt;&gt;"Obligatoire"),"",IFERROR(IF(INDEX(Salariés!$E$2:$E$151,MATCH($A242,Salariés!$H$2:$H$151,0))="","",INDEX(Salariés!$E$2:$E$151,MATCH($A242,Salariés!$H$2:$H$151,0))),""))</f>
      </c>
      <c r="V242" s="14">
        <f>IF(OR($Q242="Valide",$Q242="À renouveler"),$P242+ROW()/100000,"")</f>
      </c>
      <c r="W242" s="14">
        <f>IF(AND($A242&lt;&gt;"",$A242='Autorisation à imprimer'!$D$1,OR($Q242="Valide",$Q242="À renouveler")),ROW(),"")</f>
      </c>
    </row>
    <row r="243" spans="1:23" x14ac:dyDescent="0.25">
      <c r="A243" s="8"/>
      <c r="B243" s="8"/>
      <c r="C243" s="8"/>
      <c r="D243" s="8"/>
      <c r="E243" s="8"/>
      <c r="F243" s="8"/>
      <c r="G243" s="8"/>
      <c r="H243" s="12"/>
      <c r="I243" s="8"/>
      <c r="J243" s="12"/>
      <c r="K243" s="13">
        <f>IF(AND($H243&lt;&gt;"",AND($E243="CACES®",$F243&lt;&gt;"",$F243&lt;&gt;"Sans objet")),EDATE($H243,12*IFERROR(VLOOKUP($F243,'Référentiel'!$D$2:$G$9,4,FALSE),5))-1,IF($J243="","",$J243))</f>
      </c>
      <c r="L243" s="12"/>
      <c r="M243" s="12"/>
      <c r="N243" s="12"/>
      <c r="O243" s="13">
        <f>IF(OR($A243="",$T243&lt;&gt;"Obligatoire"),"",IFERROR(IF(INDEX(Salariés!$F$2:$F$151,MATCH($A243,Salariés!$H$2:$H$151,0))="","",INDEX(Salariés!$F$2:$F$151,MATCH($A243,Salariés!$H$2:$H$151,0))),""))</f>
      </c>
      <c r="P243" s="13">
        <f>IF(NOT(OR($A243&lt;&gt;"",$B243&lt;&gt;"")),"",IF(COUNT($O243,$K243,$N243)=0,"",MIN($O243,$K243,$N243)))</f>
      </c>
      <c r="Q243" s="14">
        <f>IF(NOT(OR($A243&lt;&gt;"",$B243&lt;&gt;"")),"",IF($S243="Jeune en dérogation (R. 4153-40)","À vérifier : régime des jeunes (R. 4153-40)",IF(LEN(IF($A243="","salarié, ",IF(COUNTIF(Salariés!$H$2:$H$151,$A243)&gt;1,"salarié en double, ",""))&amp;IF($B243="","famille, ","")&amp;IF($E243="","type de contrôle, ","")&amp;IF(AND($T243="Obligatoire",$O243="",$S243&lt;&gt;"Jeune en dérogation (R. 4153-40)"),"attestation médicale, ","")&amp;IF($H243="","contrôle des connaissances, ","")&amp;IF($K243="","échéance du contrôle, ","")&amp;IF($L243="","connaissance des lieux, ","")&amp;IF($M243="","date de délivrance, ","")&amp;IF(AND($S243="Intérimaire",$N243=""),"date limite (fin de mission), ",""))&gt;0,"Incomplète : "&amp;LEFT(IF($A243="","salarié, ",IF(COUNTIF(Salariés!$H$2:$H$151,$A243)&gt;1,"salarié en double, ",""))&amp;IF($B243="","famille, ","")&amp;IF($E243="","type de contrôle, ","")&amp;IF(AND($T243="Obligatoire",$O243="",$S243&lt;&gt;"Jeune en dérogation (R. 4153-40)"),"attestation médicale, ","")&amp;IF($H243="","contrôle des connaissances, ","")&amp;IF($K243="","échéance du contrôle, ","")&amp;IF($L243="","connaissance des lieux, ","")&amp;IF($M243="","date de délivrance, ","")&amp;IF(AND($S243="Intérimaire",$N243=""),"date limite (fin de mission), ",""),LEN(IF($A243="","salarié, ",IF(COUNTIF(Salariés!$H$2:$H$151,$A243)&gt;1,"salarié en double, ",""))&amp;IF($B243="","famille, ","")&amp;IF($E243="","type de contrôle, ","")&amp;IF(AND($T243="Obligatoire",$O243="",$S243&lt;&gt;"Jeune en dérogation (R. 4153-40)"),"attestation médicale, ","")&amp;IF($H243="","contrôle des connaissances, ","")&amp;IF($K243="","échéance du contrôle, ","")&amp;IF($L243="","connaissance des lieux, ","")&amp;IF($M243="","date de délivrance, ","")&amp;IF(AND($S243="Intérimaire",$N243=""),"date limite (fin de mission), ",""))-2),IF(LEN(IF(AND($U243&lt;&gt;"",$M243&lt;&gt;"",$U243&gt;$M243),"attestation plus récente, ","")&amp;IF(AND($H243&lt;&gt;"",$M243&lt;&gt;"",$H243&gt;$M243),"contrôle plus récent, ","")&amp;IF(AND($L243&lt;&gt;"",$M243&lt;&gt;"",$L243&gt;$M243),"connaissance des lieux plus récente, ","")&amp;IF(AND($M243&lt;&gt;"",$M243&gt;TODAY()),"délivrance datée dans le futur, ",""))&gt;0,"À redélivrer : "&amp;LEFT(IF(AND($U243&lt;&gt;"",$M243&lt;&gt;"",$U243&gt;$M243),"attestation plus récente, ","")&amp;IF(AND($H243&lt;&gt;"",$M243&lt;&gt;"",$H243&gt;$M243),"contrôle plus récent, ","")&amp;IF(AND($L243&lt;&gt;"",$M243&lt;&gt;"",$L243&gt;$M243),"connaissance des lieux plus récente, ","")&amp;IF(AND($M243&lt;&gt;"",$M243&gt;TODAY()),"délivrance datée dans le futur, ",""),LEN(IF(AND($U243&lt;&gt;"",$M243&lt;&gt;"",$U243&gt;$M243),"attestation plus récente, ","")&amp;IF(AND($H243&lt;&gt;"",$M243&lt;&gt;"",$H243&gt;$M243),"contrôle plus récent, ","")&amp;IF(AND($L243&lt;&gt;"",$M243&lt;&gt;"",$L243&gt;$M243),"connaissance des lieux plus récente, ","")&amp;IF(AND($M243&lt;&gt;"",$M243&gt;TODAY()),"délivrance datée dans le futur, ",""))-2),IF($P243&lt;TODAY(),"Expirée",IF($P243-TODAY()&lt;=60,"À renouveler","Valide"))))))</f>
      </c>
      <c r="R243" s="8"/>
      <c r="S243" s="14">
        <f>IF($A243="","",IFERROR(INDEX(Salariés!$D$2:$D$151,MATCH($A243,Salariés!$H$2:$H$151,0))&amp;"",""))</f>
      </c>
      <c r="T243" s="14">
        <f>IF($B243="","",IFERROR(VLOOKUP($B243,'Référentiel'!$A$2:$B$10,2,FALSE),""))</f>
      </c>
      <c r="U243" s="14">
        <f>IF(OR($A243="",$T243&lt;&gt;"Obligatoire"),"",IFERROR(IF(INDEX(Salariés!$E$2:$E$151,MATCH($A243,Salariés!$H$2:$H$151,0))="","",INDEX(Salariés!$E$2:$E$151,MATCH($A243,Salariés!$H$2:$H$151,0))),""))</f>
      </c>
      <c r="V243" s="14">
        <f>IF(OR($Q243="Valide",$Q243="À renouveler"),$P243+ROW()/100000,"")</f>
      </c>
      <c r="W243" s="14">
        <f>IF(AND($A243&lt;&gt;"",$A243='Autorisation à imprimer'!$D$1,OR($Q243="Valide",$Q243="À renouveler")),ROW(),"")</f>
      </c>
    </row>
    <row r="244" spans="1:23" x14ac:dyDescent="0.25">
      <c r="A244" s="8"/>
      <c r="B244" s="8"/>
      <c r="C244" s="8"/>
      <c r="D244" s="8"/>
      <c r="E244" s="8"/>
      <c r="F244" s="8"/>
      <c r="G244" s="8"/>
      <c r="H244" s="12"/>
      <c r="I244" s="8"/>
      <c r="J244" s="12"/>
      <c r="K244" s="13">
        <f>IF(AND($H244&lt;&gt;"",AND($E244="CACES®",$F244&lt;&gt;"",$F244&lt;&gt;"Sans objet")),EDATE($H244,12*IFERROR(VLOOKUP($F244,'Référentiel'!$D$2:$G$9,4,FALSE),5))-1,IF($J244="","",$J244))</f>
      </c>
      <c r="L244" s="12"/>
      <c r="M244" s="12"/>
      <c r="N244" s="12"/>
      <c r="O244" s="13">
        <f>IF(OR($A244="",$T244&lt;&gt;"Obligatoire"),"",IFERROR(IF(INDEX(Salariés!$F$2:$F$151,MATCH($A244,Salariés!$H$2:$H$151,0))="","",INDEX(Salariés!$F$2:$F$151,MATCH($A244,Salariés!$H$2:$H$151,0))),""))</f>
      </c>
      <c r="P244" s="13">
        <f>IF(NOT(OR($A244&lt;&gt;"",$B244&lt;&gt;"")),"",IF(COUNT($O244,$K244,$N244)=0,"",MIN($O244,$K244,$N244)))</f>
      </c>
      <c r="Q244" s="14">
        <f>IF(NOT(OR($A244&lt;&gt;"",$B244&lt;&gt;"")),"",IF($S244="Jeune en dérogation (R. 4153-40)","À vérifier : régime des jeunes (R. 4153-40)",IF(LEN(IF($A244="","salarié, ",IF(COUNTIF(Salariés!$H$2:$H$151,$A244)&gt;1,"salarié en double, ",""))&amp;IF($B244="","famille, ","")&amp;IF($E244="","type de contrôle, ","")&amp;IF(AND($T244="Obligatoire",$O244="",$S244&lt;&gt;"Jeune en dérogation (R. 4153-40)"),"attestation médicale, ","")&amp;IF($H244="","contrôle des connaissances, ","")&amp;IF($K244="","échéance du contrôle, ","")&amp;IF($L244="","connaissance des lieux, ","")&amp;IF($M244="","date de délivrance, ","")&amp;IF(AND($S244="Intérimaire",$N244=""),"date limite (fin de mission), ",""))&gt;0,"Incomplète : "&amp;LEFT(IF($A244="","salarié, ",IF(COUNTIF(Salariés!$H$2:$H$151,$A244)&gt;1,"salarié en double, ",""))&amp;IF($B244="","famille, ","")&amp;IF($E244="","type de contrôle, ","")&amp;IF(AND($T244="Obligatoire",$O244="",$S244&lt;&gt;"Jeune en dérogation (R. 4153-40)"),"attestation médicale, ","")&amp;IF($H244="","contrôle des connaissances, ","")&amp;IF($K244="","échéance du contrôle, ","")&amp;IF($L244="","connaissance des lieux, ","")&amp;IF($M244="","date de délivrance, ","")&amp;IF(AND($S244="Intérimaire",$N244=""),"date limite (fin de mission), ",""),LEN(IF($A244="","salarié, ",IF(COUNTIF(Salariés!$H$2:$H$151,$A244)&gt;1,"salarié en double, ",""))&amp;IF($B244="","famille, ","")&amp;IF($E244="","type de contrôle, ","")&amp;IF(AND($T244="Obligatoire",$O244="",$S244&lt;&gt;"Jeune en dérogation (R. 4153-40)"),"attestation médicale, ","")&amp;IF($H244="","contrôle des connaissances, ","")&amp;IF($K244="","échéance du contrôle, ","")&amp;IF($L244="","connaissance des lieux, ","")&amp;IF($M244="","date de délivrance, ","")&amp;IF(AND($S244="Intérimaire",$N244=""),"date limite (fin de mission), ",""))-2),IF(LEN(IF(AND($U244&lt;&gt;"",$M244&lt;&gt;"",$U244&gt;$M244),"attestation plus récente, ","")&amp;IF(AND($H244&lt;&gt;"",$M244&lt;&gt;"",$H244&gt;$M244),"contrôle plus récent, ","")&amp;IF(AND($L244&lt;&gt;"",$M244&lt;&gt;"",$L244&gt;$M244),"connaissance des lieux plus récente, ","")&amp;IF(AND($M244&lt;&gt;"",$M244&gt;TODAY()),"délivrance datée dans le futur, ",""))&gt;0,"À redélivrer : "&amp;LEFT(IF(AND($U244&lt;&gt;"",$M244&lt;&gt;"",$U244&gt;$M244),"attestation plus récente, ","")&amp;IF(AND($H244&lt;&gt;"",$M244&lt;&gt;"",$H244&gt;$M244),"contrôle plus récent, ","")&amp;IF(AND($L244&lt;&gt;"",$M244&lt;&gt;"",$L244&gt;$M244),"connaissance des lieux plus récente, ","")&amp;IF(AND($M244&lt;&gt;"",$M244&gt;TODAY()),"délivrance datée dans le futur, ",""),LEN(IF(AND($U244&lt;&gt;"",$M244&lt;&gt;"",$U244&gt;$M244),"attestation plus récente, ","")&amp;IF(AND($H244&lt;&gt;"",$M244&lt;&gt;"",$H244&gt;$M244),"contrôle plus récent, ","")&amp;IF(AND($L244&lt;&gt;"",$M244&lt;&gt;"",$L244&gt;$M244),"connaissance des lieux plus récente, ","")&amp;IF(AND($M244&lt;&gt;"",$M244&gt;TODAY()),"délivrance datée dans le futur, ",""))-2),IF($P244&lt;TODAY(),"Expirée",IF($P244-TODAY()&lt;=60,"À renouveler","Valide"))))))</f>
      </c>
      <c r="R244" s="8"/>
      <c r="S244" s="14">
        <f>IF($A244="","",IFERROR(INDEX(Salariés!$D$2:$D$151,MATCH($A244,Salariés!$H$2:$H$151,0))&amp;"",""))</f>
      </c>
      <c r="T244" s="14">
        <f>IF($B244="","",IFERROR(VLOOKUP($B244,'Référentiel'!$A$2:$B$10,2,FALSE),""))</f>
      </c>
      <c r="U244" s="14">
        <f>IF(OR($A244="",$T244&lt;&gt;"Obligatoire"),"",IFERROR(IF(INDEX(Salariés!$E$2:$E$151,MATCH($A244,Salariés!$H$2:$H$151,0))="","",INDEX(Salariés!$E$2:$E$151,MATCH($A244,Salariés!$H$2:$H$151,0))),""))</f>
      </c>
      <c r="V244" s="14">
        <f>IF(OR($Q244="Valide",$Q244="À renouveler"),$P244+ROW()/100000,"")</f>
      </c>
      <c r="W244" s="14">
        <f>IF(AND($A244&lt;&gt;"",$A244='Autorisation à imprimer'!$D$1,OR($Q244="Valide",$Q244="À renouveler")),ROW(),"")</f>
      </c>
    </row>
    <row r="245" spans="1:23" x14ac:dyDescent="0.25">
      <c r="A245" s="8"/>
      <c r="B245" s="8"/>
      <c r="C245" s="8"/>
      <c r="D245" s="8"/>
      <c r="E245" s="8"/>
      <c r="F245" s="8"/>
      <c r="G245" s="8"/>
      <c r="H245" s="12"/>
      <c r="I245" s="8"/>
      <c r="J245" s="12"/>
      <c r="K245" s="13">
        <f>IF(AND($H245&lt;&gt;"",AND($E245="CACES®",$F245&lt;&gt;"",$F245&lt;&gt;"Sans objet")),EDATE($H245,12*IFERROR(VLOOKUP($F245,'Référentiel'!$D$2:$G$9,4,FALSE),5))-1,IF($J245="","",$J245))</f>
      </c>
      <c r="L245" s="12"/>
      <c r="M245" s="12"/>
      <c r="N245" s="12"/>
      <c r="O245" s="13">
        <f>IF(OR($A245="",$T245&lt;&gt;"Obligatoire"),"",IFERROR(IF(INDEX(Salariés!$F$2:$F$151,MATCH($A245,Salariés!$H$2:$H$151,0))="","",INDEX(Salariés!$F$2:$F$151,MATCH($A245,Salariés!$H$2:$H$151,0))),""))</f>
      </c>
      <c r="P245" s="13">
        <f>IF(NOT(OR($A245&lt;&gt;"",$B245&lt;&gt;"")),"",IF(COUNT($O245,$K245,$N245)=0,"",MIN($O245,$K245,$N245)))</f>
      </c>
      <c r="Q245" s="14">
        <f>IF(NOT(OR($A245&lt;&gt;"",$B245&lt;&gt;"")),"",IF($S245="Jeune en dérogation (R. 4153-40)","À vérifier : régime des jeunes (R. 4153-40)",IF(LEN(IF($A245="","salarié, ",IF(COUNTIF(Salariés!$H$2:$H$151,$A245)&gt;1,"salarié en double, ",""))&amp;IF($B245="","famille, ","")&amp;IF($E245="","type de contrôle, ","")&amp;IF(AND($T245="Obligatoire",$O245="",$S245&lt;&gt;"Jeune en dérogation (R. 4153-40)"),"attestation médicale, ","")&amp;IF($H245="","contrôle des connaissances, ","")&amp;IF($K245="","échéance du contrôle, ","")&amp;IF($L245="","connaissance des lieux, ","")&amp;IF($M245="","date de délivrance, ","")&amp;IF(AND($S245="Intérimaire",$N245=""),"date limite (fin de mission), ",""))&gt;0,"Incomplète : "&amp;LEFT(IF($A245="","salarié, ",IF(COUNTIF(Salariés!$H$2:$H$151,$A245)&gt;1,"salarié en double, ",""))&amp;IF($B245="","famille, ","")&amp;IF($E245="","type de contrôle, ","")&amp;IF(AND($T245="Obligatoire",$O245="",$S245&lt;&gt;"Jeune en dérogation (R. 4153-40)"),"attestation médicale, ","")&amp;IF($H245="","contrôle des connaissances, ","")&amp;IF($K245="","échéance du contrôle, ","")&amp;IF($L245="","connaissance des lieux, ","")&amp;IF($M245="","date de délivrance, ","")&amp;IF(AND($S245="Intérimaire",$N245=""),"date limite (fin de mission), ",""),LEN(IF($A245="","salarié, ",IF(COUNTIF(Salariés!$H$2:$H$151,$A245)&gt;1,"salarié en double, ",""))&amp;IF($B245="","famille, ","")&amp;IF($E245="","type de contrôle, ","")&amp;IF(AND($T245="Obligatoire",$O245="",$S245&lt;&gt;"Jeune en dérogation (R. 4153-40)"),"attestation médicale, ","")&amp;IF($H245="","contrôle des connaissances, ","")&amp;IF($K245="","échéance du contrôle, ","")&amp;IF($L245="","connaissance des lieux, ","")&amp;IF($M245="","date de délivrance, ","")&amp;IF(AND($S245="Intérimaire",$N245=""),"date limite (fin de mission), ",""))-2),IF(LEN(IF(AND($U245&lt;&gt;"",$M245&lt;&gt;"",$U245&gt;$M245),"attestation plus récente, ","")&amp;IF(AND($H245&lt;&gt;"",$M245&lt;&gt;"",$H245&gt;$M245),"contrôle plus récent, ","")&amp;IF(AND($L245&lt;&gt;"",$M245&lt;&gt;"",$L245&gt;$M245),"connaissance des lieux plus récente, ","")&amp;IF(AND($M245&lt;&gt;"",$M245&gt;TODAY()),"délivrance datée dans le futur, ",""))&gt;0,"À redélivrer : "&amp;LEFT(IF(AND($U245&lt;&gt;"",$M245&lt;&gt;"",$U245&gt;$M245),"attestation plus récente, ","")&amp;IF(AND($H245&lt;&gt;"",$M245&lt;&gt;"",$H245&gt;$M245),"contrôle plus récent, ","")&amp;IF(AND($L245&lt;&gt;"",$M245&lt;&gt;"",$L245&gt;$M245),"connaissance des lieux plus récente, ","")&amp;IF(AND($M245&lt;&gt;"",$M245&gt;TODAY()),"délivrance datée dans le futur, ",""),LEN(IF(AND($U245&lt;&gt;"",$M245&lt;&gt;"",$U245&gt;$M245),"attestation plus récente, ","")&amp;IF(AND($H245&lt;&gt;"",$M245&lt;&gt;"",$H245&gt;$M245),"contrôle plus récent, ","")&amp;IF(AND($L245&lt;&gt;"",$M245&lt;&gt;"",$L245&gt;$M245),"connaissance des lieux plus récente, ","")&amp;IF(AND($M245&lt;&gt;"",$M245&gt;TODAY()),"délivrance datée dans le futur, ",""))-2),IF($P245&lt;TODAY(),"Expirée",IF($P245-TODAY()&lt;=60,"À renouveler","Valide"))))))</f>
      </c>
      <c r="R245" s="8"/>
      <c r="S245" s="14">
        <f>IF($A245="","",IFERROR(INDEX(Salariés!$D$2:$D$151,MATCH($A245,Salariés!$H$2:$H$151,0))&amp;"",""))</f>
      </c>
      <c r="T245" s="14">
        <f>IF($B245="","",IFERROR(VLOOKUP($B245,'Référentiel'!$A$2:$B$10,2,FALSE),""))</f>
      </c>
      <c r="U245" s="14">
        <f>IF(OR($A245="",$T245&lt;&gt;"Obligatoire"),"",IFERROR(IF(INDEX(Salariés!$E$2:$E$151,MATCH($A245,Salariés!$H$2:$H$151,0))="","",INDEX(Salariés!$E$2:$E$151,MATCH($A245,Salariés!$H$2:$H$151,0))),""))</f>
      </c>
      <c r="V245" s="14">
        <f>IF(OR($Q245="Valide",$Q245="À renouveler"),$P245+ROW()/100000,"")</f>
      </c>
      <c r="W245" s="14">
        <f>IF(AND($A245&lt;&gt;"",$A245='Autorisation à imprimer'!$D$1,OR($Q245="Valide",$Q245="À renouveler")),ROW(),"")</f>
      </c>
    </row>
    <row r="246" spans="1:23" x14ac:dyDescent="0.25">
      <c r="A246" s="8"/>
      <c r="B246" s="8"/>
      <c r="C246" s="8"/>
      <c r="D246" s="8"/>
      <c r="E246" s="8"/>
      <c r="F246" s="8"/>
      <c r="G246" s="8"/>
      <c r="H246" s="12"/>
      <c r="I246" s="8"/>
      <c r="J246" s="12"/>
      <c r="K246" s="13">
        <f>IF(AND($H246&lt;&gt;"",AND($E246="CACES®",$F246&lt;&gt;"",$F246&lt;&gt;"Sans objet")),EDATE($H246,12*IFERROR(VLOOKUP($F246,'Référentiel'!$D$2:$G$9,4,FALSE),5))-1,IF($J246="","",$J246))</f>
      </c>
      <c r="L246" s="12"/>
      <c r="M246" s="12"/>
      <c r="N246" s="12"/>
      <c r="O246" s="13">
        <f>IF(OR($A246="",$T246&lt;&gt;"Obligatoire"),"",IFERROR(IF(INDEX(Salariés!$F$2:$F$151,MATCH($A246,Salariés!$H$2:$H$151,0))="","",INDEX(Salariés!$F$2:$F$151,MATCH($A246,Salariés!$H$2:$H$151,0))),""))</f>
      </c>
      <c r="P246" s="13">
        <f>IF(NOT(OR($A246&lt;&gt;"",$B246&lt;&gt;"")),"",IF(COUNT($O246,$K246,$N246)=0,"",MIN($O246,$K246,$N246)))</f>
      </c>
      <c r="Q246" s="14">
        <f>IF(NOT(OR($A246&lt;&gt;"",$B246&lt;&gt;"")),"",IF($S246="Jeune en dérogation (R. 4153-40)","À vérifier : régime des jeunes (R. 4153-40)",IF(LEN(IF($A246="","salarié, ",IF(COUNTIF(Salariés!$H$2:$H$151,$A246)&gt;1,"salarié en double, ",""))&amp;IF($B246="","famille, ","")&amp;IF($E246="","type de contrôle, ","")&amp;IF(AND($T246="Obligatoire",$O246="",$S246&lt;&gt;"Jeune en dérogation (R. 4153-40)"),"attestation médicale, ","")&amp;IF($H246="","contrôle des connaissances, ","")&amp;IF($K246="","échéance du contrôle, ","")&amp;IF($L246="","connaissance des lieux, ","")&amp;IF($M246="","date de délivrance, ","")&amp;IF(AND($S246="Intérimaire",$N246=""),"date limite (fin de mission), ",""))&gt;0,"Incomplète : "&amp;LEFT(IF($A246="","salarié, ",IF(COUNTIF(Salariés!$H$2:$H$151,$A246)&gt;1,"salarié en double, ",""))&amp;IF($B246="","famille, ","")&amp;IF($E246="","type de contrôle, ","")&amp;IF(AND($T246="Obligatoire",$O246="",$S246&lt;&gt;"Jeune en dérogation (R. 4153-40)"),"attestation médicale, ","")&amp;IF($H246="","contrôle des connaissances, ","")&amp;IF($K246="","échéance du contrôle, ","")&amp;IF($L246="","connaissance des lieux, ","")&amp;IF($M246="","date de délivrance, ","")&amp;IF(AND($S246="Intérimaire",$N246=""),"date limite (fin de mission), ",""),LEN(IF($A246="","salarié, ",IF(COUNTIF(Salariés!$H$2:$H$151,$A246)&gt;1,"salarié en double, ",""))&amp;IF($B246="","famille, ","")&amp;IF($E246="","type de contrôle, ","")&amp;IF(AND($T246="Obligatoire",$O246="",$S246&lt;&gt;"Jeune en dérogation (R. 4153-40)"),"attestation médicale, ","")&amp;IF($H246="","contrôle des connaissances, ","")&amp;IF($K246="","échéance du contrôle, ","")&amp;IF($L246="","connaissance des lieux, ","")&amp;IF($M246="","date de délivrance, ","")&amp;IF(AND($S246="Intérimaire",$N246=""),"date limite (fin de mission), ",""))-2),IF(LEN(IF(AND($U246&lt;&gt;"",$M246&lt;&gt;"",$U246&gt;$M246),"attestation plus récente, ","")&amp;IF(AND($H246&lt;&gt;"",$M246&lt;&gt;"",$H246&gt;$M246),"contrôle plus récent, ","")&amp;IF(AND($L246&lt;&gt;"",$M246&lt;&gt;"",$L246&gt;$M246),"connaissance des lieux plus récente, ","")&amp;IF(AND($M246&lt;&gt;"",$M246&gt;TODAY()),"délivrance datée dans le futur, ",""))&gt;0,"À redélivrer : "&amp;LEFT(IF(AND($U246&lt;&gt;"",$M246&lt;&gt;"",$U246&gt;$M246),"attestation plus récente, ","")&amp;IF(AND($H246&lt;&gt;"",$M246&lt;&gt;"",$H246&gt;$M246),"contrôle plus récent, ","")&amp;IF(AND($L246&lt;&gt;"",$M246&lt;&gt;"",$L246&gt;$M246),"connaissance des lieux plus récente, ","")&amp;IF(AND($M246&lt;&gt;"",$M246&gt;TODAY()),"délivrance datée dans le futur, ",""),LEN(IF(AND($U246&lt;&gt;"",$M246&lt;&gt;"",$U246&gt;$M246),"attestation plus récente, ","")&amp;IF(AND($H246&lt;&gt;"",$M246&lt;&gt;"",$H246&gt;$M246),"contrôle plus récent, ","")&amp;IF(AND($L246&lt;&gt;"",$M246&lt;&gt;"",$L246&gt;$M246),"connaissance des lieux plus récente, ","")&amp;IF(AND($M246&lt;&gt;"",$M246&gt;TODAY()),"délivrance datée dans le futur, ",""))-2),IF($P246&lt;TODAY(),"Expirée",IF($P246-TODAY()&lt;=60,"À renouveler","Valide"))))))</f>
      </c>
      <c r="R246" s="8"/>
      <c r="S246" s="14">
        <f>IF($A246="","",IFERROR(INDEX(Salariés!$D$2:$D$151,MATCH($A246,Salariés!$H$2:$H$151,0))&amp;"",""))</f>
      </c>
      <c r="T246" s="14">
        <f>IF($B246="","",IFERROR(VLOOKUP($B246,'Référentiel'!$A$2:$B$10,2,FALSE),""))</f>
      </c>
      <c r="U246" s="14">
        <f>IF(OR($A246="",$T246&lt;&gt;"Obligatoire"),"",IFERROR(IF(INDEX(Salariés!$E$2:$E$151,MATCH($A246,Salariés!$H$2:$H$151,0))="","",INDEX(Salariés!$E$2:$E$151,MATCH($A246,Salariés!$H$2:$H$151,0))),""))</f>
      </c>
      <c r="V246" s="14">
        <f>IF(OR($Q246="Valide",$Q246="À renouveler"),$P246+ROW()/100000,"")</f>
      </c>
      <c r="W246" s="14">
        <f>IF(AND($A246&lt;&gt;"",$A246='Autorisation à imprimer'!$D$1,OR($Q246="Valide",$Q246="À renouveler")),ROW(),"")</f>
      </c>
    </row>
    <row r="247" spans="1:23" x14ac:dyDescent="0.25">
      <c r="A247" s="8"/>
      <c r="B247" s="8"/>
      <c r="C247" s="8"/>
      <c r="D247" s="8"/>
      <c r="E247" s="8"/>
      <c r="F247" s="8"/>
      <c r="G247" s="8"/>
      <c r="H247" s="12"/>
      <c r="I247" s="8"/>
      <c r="J247" s="12"/>
      <c r="K247" s="13">
        <f>IF(AND($H247&lt;&gt;"",AND($E247="CACES®",$F247&lt;&gt;"",$F247&lt;&gt;"Sans objet")),EDATE($H247,12*IFERROR(VLOOKUP($F247,'Référentiel'!$D$2:$G$9,4,FALSE),5))-1,IF($J247="","",$J247))</f>
      </c>
      <c r="L247" s="12"/>
      <c r="M247" s="12"/>
      <c r="N247" s="12"/>
      <c r="O247" s="13">
        <f>IF(OR($A247="",$T247&lt;&gt;"Obligatoire"),"",IFERROR(IF(INDEX(Salariés!$F$2:$F$151,MATCH($A247,Salariés!$H$2:$H$151,0))="","",INDEX(Salariés!$F$2:$F$151,MATCH($A247,Salariés!$H$2:$H$151,0))),""))</f>
      </c>
      <c r="P247" s="13">
        <f>IF(NOT(OR($A247&lt;&gt;"",$B247&lt;&gt;"")),"",IF(COUNT($O247,$K247,$N247)=0,"",MIN($O247,$K247,$N247)))</f>
      </c>
      <c r="Q247" s="14">
        <f>IF(NOT(OR($A247&lt;&gt;"",$B247&lt;&gt;"")),"",IF($S247="Jeune en dérogation (R. 4153-40)","À vérifier : régime des jeunes (R. 4153-40)",IF(LEN(IF($A247="","salarié, ",IF(COUNTIF(Salariés!$H$2:$H$151,$A247)&gt;1,"salarié en double, ",""))&amp;IF($B247="","famille, ","")&amp;IF($E247="","type de contrôle, ","")&amp;IF(AND($T247="Obligatoire",$O247="",$S247&lt;&gt;"Jeune en dérogation (R. 4153-40)"),"attestation médicale, ","")&amp;IF($H247="","contrôle des connaissances, ","")&amp;IF($K247="","échéance du contrôle, ","")&amp;IF($L247="","connaissance des lieux, ","")&amp;IF($M247="","date de délivrance, ","")&amp;IF(AND($S247="Intérimaire",$N247=""),"date limite (fin de mission), ",""))&gt;0,"Incomplète : "&amp;LEFT(IF($A247="","salarié, ",IF(COUNTIF(Salariés!$H$2:$H$151,$A247)&gt;1,"salarié en double, ",""))&amp;IF($B247="","famille, ","")&amp;IF($E247="","type de contrôle, ","")&amp;IF(AND($T247="Obligatoire",$O247="",$S247&lt;&gt;"Jeune en dérogation (R. 4153-40)"),"attestation médicale, ","")&amp;IF($H247="","contrôle des connaissances, ","")&amp;IF($K247="","échéance du contrôle, ","")&amp;IF($L247="","connaissance des lieux, ","")&amp;IF($M247="","date de délivrance, ","")&amp;IF(AND($S247="Intérimaire",$N247=""),"date limite (fin de mission), ",""),LEN(IF($A247="","salarié, ",IF(COUNTIF(Salariés!$H$2:$H$151,$A247)&gt;1,"salarié en double, ",""))&amp;IF($B247="","famille, ","")&amp;IF($E247="","type de contrôle, ","")&amp;IF(AND($T247="Obligatoire",$O247="",$S247&lt;&gt;"Jeune en dérogation (R. 4153-40)"),"attestation médicale, ","")&amp;IF($H247="","contrôle des connaissances, ","")&amp;IF($K247="","échéance du contrôle, ","")&amp;IF($L247="","connaissance des lieux, ","")&amp;IF($M247="","date de délivrance, ","")&amp;IF(AND($S247="Intérimaire",$N247=""),"date limite (fin de mission), ",""))-2),IF(LEN(IF(AND($U247&lt;&gt;"",$M247&lt;&gt;"",$U247&gt;$M247),"attestation plus récente, ","")&amp;IF(AND($H247&lt;&gt;"",$M247&lt;&gt;"",$H247&gt;$M247),"contrôle plus récent, ","")&amp;IF(AND($L247&lt;&gt;"",$M247&lt;&gt;"",$L247&gt;$M247),"connaissance des lieux plus récente, ","")&amp;IF(AND($M247&lt;&gt;"",$M247&gt;TODAY()),"délivrance datée dans le futur, ",""))&gt;0,"À redélivrer : "&amp;LEFT(IF(AND($U247&lt;&gt;"",$M247&lt;&gt;"",$U247&gt;$M247),"attestation plus récente, ","")&amp;IF(AND($H247&lt;&gt;"",$M247&lt;&gt;"",$H247&gt;$M247),"contrôle plus récent, ","")&amp;IF(AND($L247&lt;&gt;"",$M247&lt;&gt;"",$L247&gt;$M247),"connaissance des lieux plus récente, ","")&amp;IF(AND($M247&lt;&gt;"",$M247&gt;TODAY()),"délivrance datée dans le futur, ",""),LEN(IF(AND($U247&lt;&gt;"",$M247&lt;&gt;"",$U247&gt;$M247),"attestation plus récente, ","")&amp;IF(AND($H247&lt;&gt;"",$M247&lt;&gt;"",$H247&gt;$M247),"contrôle plus récent, ","")&amp;IF(AND($L247&lt;&gt;"",$M247&lt;&gt;"",$L247&gt;$M247),"connaissance des lieux plus récente, ","")&amp;IF(AND($M247&lt;&gt;"",$M247&gt;TODAY()),"délivrance datée dans le futur, ",""))-2),IF($P247&lt;TODAY(),"Expirée",IF($P247-TODAY()&lt;=60,"À renouveler","Valide"))))))</f>
      </c>
      <c r="R247" s="8"/>
      <c r="S247" s="14">
        <f>IF($A247="","",IFERROR(INDEX(Salariés!$D$2:$D$151,MATCH($A247,Salariés!$H$2:$H$151,0))&amp;"",""))</f>
      </c>
      <c r="T247" s="14">
        <f>IF($B247="","",IFERROR(VLOOKUP($B247,'Référentiel'!$A$2:$B$10,2,FALSE),""))</f>
      </c>
      <c r="U247" s="14">
        <f>IF(OR($A247="",$T247&lt;&gt;"Obligatoire"),"",IFERROR(IF(INDEX(Salariés!$E$2:$E$151,MATCH($A247,Salariés!$H$2:$H$151,0))="","",INDEX(Salariés!$E$2:$E$151,MATCH($A247,Salariés!$H$2:$H$151,0))),""))</f>
      </c>
      <c r="V247" s="14">
        <f>IF(OR($Q247="Valide",$Q247="À renouveler"),$P247+ROW()/100000,"")</f>
      </c>
      <c r="W247" s="14">
        <f>IF(AND($A247&lt;&gt;"",$A247='Autorisation à imprimer'!$D$1,OR($Q247="Valide",$Q247="À renouveler")),ROW(),"")</f>
      </c>
    </row>
    <row r="248" spans="1:23" x14ac:dyDescent="0.25">
      <c r="A248" s="8"/>
      <c r="B248" s="8"/>
      <c r="C248" s="8"/>
      <c r="D248" s="8"/>
      <c r="E248" s="8"/>
      <c r="F248" s="8"/>
      <c r="G248" s="8"/>
      <c r="H248" s="12"/>
      <c r="I248" s="8"/>
      <c r="J248" s="12"/>
      <c r="K248" s="13">
        <f>IF(AND($H248&lt;&gt;"",AND($E248="CACES®",$F248&lt;&gt;"",$F248&lt;&gt;"Sans objet")),EDATE($H248,12*IFERROR(VLOOKUP($F248,'Référentiel'!$D$2:$G$9,4,FALSE),5))-1,IF($J248="","",$J248))</f>
      </c>
      <c r="L248" s="12"/>
      <c r="M248" s="12"/>
      <c r="N248" s="12"/>
      <c r="O248" s="13">
        <f>IF(OR($A248="",$T248&lt;&gt;"Obligatoire"),"",IFERROR(IF(INDEX(Salariés!$F$2:$F$151,MATCH($A248,Salariés!$H$2:$H$151,0))="","",INDEX(Salariés!$F$2:$F$151,MATCH($A248,Salariés!$H$2:$H$151,0))),""))</f>
      </c>
      <c r="P248" s="13">
        <f>IF(NOT(OR($A248&lt;&gt;"",$B248&lt;&gt;"")),"",IF(COUNT($O248,$K248,$N248)=0,"",MIN($O248,$K248,$N248)))</f>
      </c>
      <c r="Q248" s="14">
        <f>IF(NOT(OR($A248&lt;&gt;"",$B248&lt;&gt;"")),"",IF($S248="Jeune en dérogation (R. 4153-40)","À vérifier : régime des jeunes (R. 4153-40)",IF(LEN(IF($A248="","salarié, ",IF(COUNTIF(Salariés!$H$2:$H$151,$A248)&gt;1,"salarié en double, ",""))&amp;IF($B248="","famille, ","")&amp;IF($E248="","type de contrôle, ","")&amp;IF(AND($T248="Obligatoire",$O248="",$S248&lt;&gt;"Jeune en dérogation (R. 4153-40)"),"attestation médicale, ","")&amp;IF($H248="","contrôle des connaissances, ","")&amp;IF($K248="","échéance du contrôle, ","")&amp;IF($L248="","connaissance des lieux, ","")&amp;IF($M248="","date de délivrance, ","")&amp;IF(AND($S248="Intérimaire",$N248=""),"date limite (fin de mission), ",""))&gt;0,"Incomplète : "&amp;LEFT(IF($A248="","salarié, ",IF(COUNTIF(Salariés!$H$2:$H$151,$A248)&gt;1,"salarié en double, ",""))&amp;IF($B248="","famille, ","")&amp;IF($E248="","type de contrôle, ","")&amp;IF(AND($T248="Obligatoire",$O248="",$S248&lt;&gt;"Jeune en dérogation (R. 4153-40)"),"attestation médicale, ","")&amp;IF($H248="","contrôle des connaissances, ","")&amp;IF($K248="","échéance du contrôle, ","")&amp;IF($L248="","connaissance des lieux, ","")&amp;IF($M248="","date de délivrance, ","")&amp;IF(AND($S248="Intérimaire",$N248=""),"date limite (fin de mission), ",""),LEN(IF($A248="","salarié, ",IF(COUNTIF(Salariés!$H$2:$H$151,$A248)&gt;1,"salarié en double, ",""))&amp;IF($B248="","famille, ","")&amp;IF($E248="","type de contrôle, ","")&amp;IF(AND($T248="Obligatoire",$O248="",$S248&lt;&gt;"Jeune en dérogation (R. 4153-40)"),"attestation médicale, ","")&amp;IF($H248="","contrôle des connaissances, ","")&amp;IF($K248="","échéance du contrôle, ","")&amp;IF($L248="","connaissance des lieux, ","")&amp;IF($M248="","date de délivrance, ","")&amp;IF(AND($S248="Intérimaire",$N248=""),"date limite (fin de mission), ",""))-2),IF(LEN(IF(AND($U248&lt;&gt;"",$M248&lt;&gt;"",$U248&gt;$M248),"attestation plus récente, ","")&amp;IF(AND($H248&lt;&gt;"",$M248&lt;&gt;"",$H248&gt;$M248),"contrôle plus récent, ","")&amp;IF(AND($L248&lt;&gt;"",$M248&lt;&gt;"",$L248&gt;$M248),"connaissance des lieux plus récente, ","")&amp;IF(AND($M248&lt;&gt;"",$M248&gt;TODAY()),"délivrance datée dans le futur, ",""))&gt;0,"À redélivrer : "&amp;LEFT(IF(AND($U248&lt;&gt;"",$M248&lt;&gt;"",$U248&gt;$M248),"attestation plus récente, ","")&amp;IF(AND($H248&lt;&gt;"",$M248&lt;&gt;"",$H248&gt;$M248),"contrôle plus récent, ","")&amp;IF(AND($L248&lt;&gt;"",$M248&lt;&gt;"",$L248&gt;$M248),"connaissance des lieux plus récente, ","")&amp;IF(AND($M248&lt;&gt;"",$M248&gt;TODAY()),"délivrance datée dans le futur, ",""),LEN(IF(AND($U248&lt;&gt;"",$M248&lt;&gt;"",$U248&gt;$M248),"attestation plus récente, ","")&amp;IF(AND($H248&lt;&gt;"",$M248&lt;&gt;"",$H248&gt;$M248),"contrôle plus récent, ","")&amp;IF(AND($L248&lt;&gt;"",$M248&lt;&gt;"",$L248&gt;$M248),"connaissance des lieux plus récente, ","")&amp;IF(AND($M248&lt;&gt;"",$M248&gt;TODAY()),"délivrance datée dans le futur, ",""))-2),IF($P248&lt;TODAY(),"Expirée",IF($P248-TODAY()&lt;=60,"À renouveler","Valide"))))))</f>
      </c>
      <c r="R248" s="8"/>
      <c r="S248" s="14">
        <f>IF($A248="","",IFERROR(INDEX(Salariés!$D$2:$D$151,MATCH($A248,Salariés!$H$2:$H$151,0))&amp;"",""))</f>
      </c>
      <c r="T248" s="14">
        <f>IF($B248="","",IFERROR(VLOOKUP($B248,'Référentiel'!$A$2:$B$10,2,FALSE),""))</f>
      </c>
      <c r="U248" s="14">
        <f>IF(OR($A248="",$T248&lt;&gt;"Obligatoire"),"",IFERROR(IF(INDEX(Salariés!$E$2:$E$151,MATCH($A248,Salariés!$H$2:$H$151,0))="","",INDEX(Salariés!$E$2:$E$151,MATCH($A248,Salariés!$H$2:$H$151,0))),""))</f>
      </c>
      <c r="V248" s="14">
        <f>IF(OR($Q248="Valide",$Q248="À renouveler"),$P248+ROW()/100000,"")</f>
      </c>
      <c r="W248" s="14">
        <f>IF(AND($A248&lt;&gt;"",$A248='Autorisation à imprimer'!$D$1,OR($Q248="Valide",$Q248="À renouveler")),ROW(),"")</f>
      </c>
    </row>
    <row r="249" spans="1:23" x14ac:dyDescent="0.25">
      <c r="A249" s="8"/>
      <c r="B249" s="8"/>
      <c r="C249" s="8"/>
      <c r="D249" s="8"/>
      <c r="E249" s="8"/>
      <c r="F249" s="8"/>
      <c r="G249" s="8"/>
      <c r="H249" s="12"/>
      <c r="I249" s="8"/>
      <c r="J249" s="12"/>
      <c r="K249" s="13">
        <f>IF(AND($H249&lt;&gt;"",AND($E249="CACES®",$F249&lt;&gt;"",$F249&lt;&gt;"Sans objet")),EDATE($H249,12*IFERROR(VLOOKUP($F249,'Référentiel'!$D$2:$G$9,4,FALSE),5))-1,IF($J249="","",$J249))</f>
      </c>
      <c r="L249" s="12"/>
      <c r="M249" s="12"/>
      <c r="N249" s="12"/>
      <c r="O249" s="13">
        <f>IF(OR($A249="",$T249&lt;&gt;"Obligatoire"),"",IFERROR(IF(INDEX(Salariés!$F$2:$F$151,MATCH($A249,Salariés!$H$2:$H$151,0))="","",INDEX(Salariés!$F$2:$F$151,MATCH($A249,Salariés!$H$2:$H$151,0))),""))</f>
      </c>
      <c r="P249" s="13">
        <f>IF(NOT(OR($A249&lt;&gt;"",$B249&lt;&gt;"")),"",IF(COUNT($O249,$K249,$N249)=0,"",MIN($O249,$K249,$N249)))</f>
      </c>
      <c r="Q249" s="14">
        <f>IF(NOT(OR($A249&lt;&gt;"",$B249&lt;&gt;"")),"",IF($S249="Jeune en dérogation (R. 4153-40)","À vérifier : régime des jeunes (R. 4153-40)",IF(LEN(IF($A249="","salarié, ",IF(COUNTIF(Salariés!$H$2:$H$151,$A249)&gt;1,"salarié en double, ",""))&amp;IF($B249="","famille, ","")&amp;IF($E249="","type de contrôle, ","")&amp;IF(AND($T249="Obligatoire",$O249="",$S249&lt;&gt;"Jeune en dérogation (R. 4153-40)"),"attestation médicale, ","")&amp;IF($H249="","contrôle des connaissances, ","")&amp;IF($K249="","échéance du contrôle, ","")&amp;IF($L249="","connaissance des lieux, ","")&amp;IF($M249="","date de délivrance, ","")&amp;IF(AND($S249="Intérimaire",$N249=""),"date limite (fin de mission), ",""))&gt;0,"Incomplète : "&amp;LEFT(IF($A249="","salarié, ",IF(COUNTIF(Salariés!$H$2:$H$151,$A249)&gt;1,"salarié en double, ",""))&amp;IF($B249="","famille, ","")&amp;IF($E249="","type de contrôle, ","")&amp;IF(AND($T249="Obligatoire",$O249="",$S249&lt;&gt;"Jeune en dérogation (R. 4153-40)"),"attestation médicale, ","")&amp;IF($H249="","contrôle des connaissances, ","")&amp;IF($K249="","échéance du contrôle, ","")&amp;IF($L249="","connaissance des lieux, ","")&amp;IF($M249="","date de délivrance, ","")&amp;IF(AND($S249="Intérimaire",$N249=""),"date limite (fin de mission), ",""),LEN(IF($A249="","salarié, ",IF(COUNTIF(Salariés!$H$2:$H$151,$A249)&gt;1,"salarié en double, ",""))&amp;IF($B249="","famille, ","")&amp;IF($E249="","type de contrôle, ","")&amp;IF(AND($T249="Obligatoire",$O249="",$S249&lt;&gt;"Jeune en dérogation (R. 4153-40)"),"attestation médicale, ","")&amp;IF($H249="","contrôle des connaissances, ","")&amp;IF($K249="","échéance du contrôle, ","")&amp;IF($L249="","connaissance des lieux, ","")&amp;IF($M249="","date de délivrance, ","")&amp;IF(AND($S249="Intérimaire",$N249=""),"date limite (fin de mission), ",""))-2),IF(LEN(IF(AND($U249&lt;&gt;"",$M249&lt;&gt;"",$U249&gt;$M249),"attestation plus récente, ","")&amp;IF(AND($H249&lt;&gt;"",$M249&lt;&gt;"",$H249&gt;$M249),"contrôle plus récent, ","")&amp;IF(AND($L249&lt;&gt;"",$M249&lt;&gt;"",$L249&gt;$M249),"connaissance des lieux plus récente, ","")&amp;IF(AND($M249&lt;&gt;"",$M249&gt;TODAY()),"délivrance datée dans le futur, ",""))&gt;0,"À redélivrer : "&amp;LEFT(IF(AND($U249&lt;&gt;"",$M249&lt;&gt;"",$U249&gt;$M249),"attestation plus récente, ","")&amp;IF(AND($H249&lt;&gt;"",$M249&lt;&gt;"",$H249&gt;$M249),"contrôle plus récent, ","")&amp;IF(AND($L249&lt;&gt;"",$M249&lt;&gt;"",$L249&gt;$M249),"connaissance des lieux plus récente, ","")&amp;IF(AND($M249&lt;&gt;"",$M249&gt;TODAY()),"délivrance datée dans le futur, ",""),LEN(IF(AND($U249&lt;&gt;"",$M249&lt;&gt;"",$U249&gt;$M249),"attestation plus récente, ","")&amp;IF(AND($H249&lt;&gt;"",$M249&lt;&gt;"",$H249&gt;$M249),"contrôle plus récent, ","")&amp;IF(AND($L249&lt;&gt;"",$M249&lt;&gt;"",$L249&gt;$M249),"connaissance des lieux plus récente, ","")&amp;IF(AND($M249&lt;&gt;"",$M249&gt;TODAY()),"délivrance datée dans le futur, ",""))-2),IF($P249&lt;TODAY(),"Expirée",IF($P249-TODAY()&lt;=60,"À renouveler","Valide"))))))</f>
      </c>
      <c r="R249" s="8"/>
      <c r="S249" s="14">
        <f>IF($A249="","",IFERROR(INDEX(Salariés!$D$2:$D$151,MATCH($A249,Salariés!$H$2:$H$151,0))&amp;"",""))</f>
      </c>
      <c r="T249" s="14">
        <f>IF($B249="","",IFERROR(VLOOKUP($B249,'Référentiel'!$A$2:$B$10,2,FALSE),""))</f>
      </c>
      <c r="U249" s="14">
        <f>IF(OR($A249="",$T249&lt;&gt;"Obligatoire"),"",IFERROR(IF(INDEX(Salariés!$E$2:$E$151,MATCH($A249,Salariés!$H$2:$H$151,0))="","",INDEX(Salariés!$E$2:$E$151,MATCH($A249,Salariés!$H$2:$H$151,0))),""))</f>
      </c>
      <c r="V249" s="14">
        <f>IF(OR($Q249="Valide",$Q249="À renouveler"),$P249+ROW()/100000,"")</f>
      </c>
      <c r="W249" s="14">
        <f>IF(AND($A249&lt;&gt;"",$A249='Autorisation à imprimer'!$D$1,OR($Q249="Valide",$Q249="À renouveler")),ROW(),"")</f>
      </c>
    </row>
    <row r="250" spans="1:23" x14ac:dyDescent="0.25">
      <c r="A250" s="8"/>
      <c r="B250" s="8"/>
      <c r="C250" s="8"/>
      <c r="D250" s="8"/>
      <c r="E250" s="8"/>
      <c r="F250" s="8"/>
      <c r="G250" s="8"/>
      <c r="H250" s="12"/>
      <c r="I250" s="8"/>
      <c r="J250" s="12"/>
      <c r="K250" s="13">
        <f>IF(AND($H250&lt;&gt;"",AND($E250="CACES®",$F250&lt;&gt;"",$F250&lt;&gt;"Sans objet")),EDATE($H250,12*IFERROR(VLOOKUP($F250,'Référentiel'!$D$2:$G$9,4,FALSE),5))-1,IF($J250="","",$J250))</f>
      </c>
      <c r="L250" s="12"/>
      <c r="M250" s="12"/>
      <c r="N250" s="12"/>
      <c r="O250" s="13">
        <f>IF(OR($A250="",$T250&lt;&gt;"Obligatoire"),"",IFERROR(IF(INDEX(Salariés!$F$2:$F$151,MATCH($A250,Salariés!$H$2:$H$151,0))="","",INDEX(Salariés!$F$2:$F$151,MATCH($A250,Salariés!$H$2:$H$151,0))),""))</f>
      </c>
      <c r="P250" s="13">
        <f>IF(NOT(OR($A250&lt;&gt;"",$B250&lt;&gt;"")),"",IF(COUNT($O250,$K250,$N250)=0,"",MIN($O250,$K250,$N250)))</f>
      </c>
      <c r="Q250" s="14">
        <f>IF(NOT(OR($A250&lt;&gt;"",$B250&lt;&gt;"")),"",IF($S250="Jeune en dérogation (R. 4153-40)","À vérifier : régime des jeunes (R. 4153-40)",IF(LEN(IF($A250="","salarié, ",IF(COUNTIF(Salariés!$H$2:$H$151,$A250)&gt;1,"salarié en double, ",""))&amp;IF($B250="","famille, ","")&amp;IF($E250="","type de contrôle, ","")&amp;IF(AND($T250="Obligatoire",$O250="",$S250&lt;&gt;"Jeune en dérogation (R. 4153-40)"),"attestation médicale, ","")&amp;IF($H250="","contrôle des connaissances, ","")&amp;IF($K250="","échéance du contrôle, ","")&amp;IF($L250="","connaissance des lieux, ","")&amp;IF($M250="","date de délivrance, ","")&amp;IF(AND($S250="Intérimaire",$N250=""),"date limite (fin de mission), ",""))&gt;0,"Incomplète : "&amp;LEFT(IF($A250="","salarié, ",IF(COUNTIF(Salariés!$H$2:$H$151,$A250)&gt;1,"salarié en double, ",""))&amp;IF($B250="","famille, ","")&amp;IF($E250="","type de contrôle, ","")&amp;IF(AND($T250="Obligatoire",$O250="",$S250&lt;&gt;"Jeune en dérogation (R. 4153-40)"),"attestation médicale, ","")&amp;IF($H250="","contrôle des connaissances, ","")&amp;IF($K250="","échéance du contrôle, ","")&amp;IF($L250="","connaissance des lieux, ","")&amp;IF($M250="","date de délivrance, ","")&amp;IF(AND($S250="Intérimaire",$N250=""),"date limite (fin de mission), ",""),LEN(IF($A250="","salarié, ",IF(COUNTIF(Salariés!$H$2:$H$151,$A250)&gt;1,"salarié en double, ",""))&amp;IF($B250="","famille, ","")&amp;IF($E250="","type de contrôle, ","")&amp;IF(AND($T250="Obligatoire",$O250="",$S250&lt;&gt;"Jeune en dérogation (R. 4153-40)"),"attestation médicale, ","")&amp;IF($H250="","contrôle des connaissances, ","")&amp;IF($K250="","échéance du contrôle, ","")&amp;IF($L250="","connaissance des lieux, ","")&amp;IF($M250="","date de délivrance, ","")&amp;IF(AND($S250="Intérimaire",$N250=""),"date limite (fin de mission), ",""))-2),IF(LEN(IF(AND($U250&lt;&gt;"",$M250&lt;&gt;"",$U250&gt;$M250),"attestation plus récente, ","")&amp;IF(AND($H250&lt;&gt;"",$M250&lt;&gt;"",$H250&gt;$M250),"contrôle plus récent, ","")&amp;IF(AND($L250&lt;&gt;"",$M250&lt;&gt;"",$L250&gt;$M250),"connaissance des lieux plus récente, ","")&amp;IF(AND($M250&lt;&gt;"",$M250&gt;TODAY()),"délivrance datée dans le futur, ",""))&gt;0,"À redélivrer : "&amp;LEFT(IF(AND($U250&lt;&gt;"",$M250&lt;&gt;"",$U250&gt;$M250),"attestation plus récente, ","")&amp;IF(AND($H250&lt;&gt;"",$M250&lt;&gt;"",$H250&gt;$M250),"contrôle plus récent, ","")&amp;IF(AND($L250&lt;&gt;"",$M250&lt;&gt;"",$L250&gt;$M250),"connaissance des lieux plus récente, ","")&amp;IF(AND($M250&lt;&gt;"",$M250&gt;TODAY()),"délivrance datée dans le futur, ",""),LEN(IF(AND($U250&lt;&gt;"",$M250&lt;&gt;"",$U250&gt;$M250),"attestation plus récente, ","")&amp;IF(AND($H250&lt;&gt;"",$M250&lt;&gt;"",$H250&gt;$M250),"contrôle plus récent, ","")&amp;IF(AND($L250&lt;&gt;"",$M250&lt;&gt;"",$L250&gt;$M250),"connaissance des lieux plus récente, ","")&amp;IF(AND($M250&lt;&gt;"",$M250&gt;TODAY()),"délivrance datée dans le futur, ",""))-2),IF($P250&lt;TODAY(),"Expirée",IF($P250-TODAY()&lt;=60,"À renouveler","Valide"))))))</f>
      </c>
      <c r="R250" s="8"/>
      <c r="S250" s="14">
        <f>IF($A250="","",IFERROR(INDEX(Salariés!$D$2:$D$151,MATCH($A250,Salariés!$H$2:$H$151,0))&amp;"",""))</f>
      </c>
      <c r="T250" s="14">
        <f>IF($B250="","",IFERROR(VLOOKUP($B250,'Référentiel'!$A$2:$B$10,2,FALSE),""))</f>
      </c>
      <c r="U250" s="14">
        <f>IF(OR($A250="",$T250&lt;&gt;"Obligatoire"),"",IFERROR(IF(INDEX(Salariés!$E$2:$E$151,MATCH($A250,Salariés!$H$2:$H$151,0))="","",INDEX(Salariés!$E$2:$E$151,MATCH($A250,Salariés!$H$2:$H$151,0))),""))</f>
      </c>
      <c r="V250" s="14">
        <f>IF(OR($Q250="Valide",$Q250="À renouveler"),$P250+ROW()/100000,"")</f>
      </c>
      <c r="W250" s="14">
        <f>IF(AND($A250&lt;&gt;"",$A250='Autorisation à imprimer'!$D$1,OR($Q250="Valide",$Q250="À renouveler")),ROW(),"")</f>
      </c>
    </row>
    <row r="251" spans="1:23" x14ac:dyDescent="0.25">
      <c r="A251" s="8"/>
      <c r="B251" s="8"/>
      <c r="C251" s="8"/>
      <c r="D251" s="8"/>
      <c r="E251" s="8"/>
      <c r="F251" s="8"/>
      <c r="G251" s="8"/>
      <c r="H251" s="12"/>
      <c r="I251" s="8"/>
      <c r="J251" s="12"/>
      <c r="K251" s="13">
        <f>IF(AND($H251&lt;&gt;"",AND($E251="CACES®",$F251&lt;&gt;"",$F251&lt;&gt;"Sans objet")),EDATE($H251,12*IFERROR(VLOOKUP($F251,'Référentiel'!$D$2:$G$9,4,FALSE),5))-1,IF($J251="","",$J251))</f>
      </c>
      <c r="L251" s="12"/>
      <c r="M251" s="12"/>
      <c r="N251" s="12"/>
      <c r="O251" s="13">
        <f>IF(OR($A251="",$T251&lt;&gt;"Obligatoire"),"",IFERROR(IF(INDEX(Salariés!$F$2:$F$151,MATCH($A251,Salariés!$H$2:$H$151,0))="","",INDEX(Salariés!$F$2:$F$151,MATCH($A251,Salariés!$H$2:$H$151,0))),""))</f>
      </c>
      <c r="P251" s="13">
        <f>IF(NOT(OR($A251&lt;&gt;"",$B251&lt;&gt;"")),"",IF(COUNT($O251,$K251,$N251)=0,"",MIN($O251,$K251,$N251)))</f>
      </c>
      <c r="Q251" s="14">
        <f>IF(NOT(OR($A251&lt;&gt;"",$B251&lt;&gt;"")),"",IF($S251="Jeune en dérogation (R. 4153-40)","À vérifier : régime des jeunes (R. 4153-40)",IF(LEN(IF($A251="","salarié, ",IF(COUNTIF(Salariés!$H$2:$H$151,$A251)&gt;1,"salarié en double, ",""))&amp;IF($B251="","famille, ","")&amp;IF($E251="","type de contrôle, ","")&amp;IF(AND($T251="Obligatoire",$O251="",$S251&lt;&gt;"Jeune en dérogation (R. 4153-40)"),"attestation médicale, ","")&amp;IF($H251="","contrôle des connaissances, ","")&amp;IF($K251="","échéance du contrôle, ","")&amp;IF($L251="","connaissance des lieux, ","")&amp;IF($M251="","date de délivrance, ","")&amp;IF(AND($S251="Intérimaire",$N251=""),"date limite (fin de mission), ",""))&gt;0,"Incomplète : "&amp;LEFT(IF($A251="","salarié, ",IF(COUNTIF(Salariés!$H$2:$H$151,$A251)&gt;1,"salarié en double, ",""))&amp;IF($B251="","famille, ","")&amp;IF($E251="","type de contrôle, ","")&amp;IF(AND($T251="Obligatoire",$O251="",$S251&lt;&gt;"Jeune en dérogation (R. 4153-40)"),"attestation médicale, ","")&amp;IF($H251="","contrôle des connaissances, ","")&amp;IF($K251="","échéance du contrôle, ","")&amp;IF($L251="","connaissance des lieux, ","")&amp;IF($M251="","date de délivrance, ","")&amp;IF(AND($S251="Intérimaire",$N251=""),"date limite (fin de mission), ",""),LEN(IF($A251="","salarié, ",IF(COUNTIF(Salariés!$H$2:$H$151,$A251)&gt;1,"salarié en double, ",""))&amp;IF($B251="","famille, ","")&amp;IF($E251="","type de contrôle, ","")&amp;IF(AND($T251="Obligatoire",$O251="",$S251&lt;&gt;"Jeune en dérogation (R. 4153-40)"),"attestation médicale, ","")&amp;IF($H251="","contrôle des connaissances, ","")&amp;IF($K251="","échéance du contrôle, ","")&amp;IF($L251="","connaissance des lieux, ","")&amp;IF($M251="","date de délivrance, ","")&amp;IF(AND($S251="Intérimaire",$N251=""),"date limite (fin de mission), ",""))-2),IF(LEN(IF(AND($U251&lt;&gt;"",$M251&lt;&gt;"",$U251&gt;$M251),"attestation plus récente, ","")&amp;IF(AND($H251&lt;&gt;"",$M251&lt;&gt;"",$H251&gt;$M251),"contrôle plus récent, ","")&amp;IF(AND($L251&lt;&gt;"",$M251&lt;&gt;"",$L251&gt;$M251),"connaissance des lieux plus récente, ","")&amp;IF(AND($M251&lt;&gt;"",$M251&gt;TODAY()),"délivrance datée dans le futur, ",""))&gt;0,"À redélivrer : "&amp;LEFT(IF(AND($U251&lt;&gt;"",$M251&lt;&gt;"",$U251&gt;$M251),"attestation plus récente, ","")&amp;IF(AND($H251&lt;&gt;"",$M251&lt;&gt;"",$H251&gt;$M251),"contrôle plus récent, ","")&amp;IF(AND($L251&lt;&gt;"",$M251&lt;&gt;"",$L251&gt;$M251),"connaissance des lieux plus récente, ","")&amp;IF(AND($M251&lt;&gt;"",$M251&gt;TODAY()),"délivrance datée dans le futur, ",""),LEN(IF(AND($U251&lt;&gt;"",$M251&lt;&gt;"",$U251&gt;$M251),"attestation plus récente, ","")&amp;IF(AND($H251&lt;&gt;"",$M251&lt;&gt;"",$H251&gt;$M251),"contrôle plus récent, ","")&amp;IF(AND($L251&lt;&gt;"",$M251&lt;&gt;"",$L251&gt;$M251),"connaissance des lieux plus récente, ","")&amp;IF(AND($M251&lt;&gt;"",$M251&gt;TODAY()),"délivrance datée dans le futur, ",""))-2),IF($P251&lt;TODAY(),"Expirée",IF($P251-TODAY()&lt;=60,"À renouveler","Valide"))))))</f>
      </c>
      <c r="R251" s="8"/>
      <c r="S251" s="14">
        <f>IF($A251="","",IFERROR(INDEX(Salariés!$D$2:$D$151,MATCH($A251,Salariés!$H$2:$H$151,0))&amp;"",""))</f>
      </c>
      <c r="T251" s="14">
        <f>IF($B251="","",IFERROR(VLOOKUP($B251,'Référentiel'!$A$2:$B$10,2,FALSE),""))</f>
      </c>
      <c r="U251" s="14">
        <f>IF(OR($A251="",$T251&lt;&gt;"Obligatoire"),"",IFERROR(IF(INDEX(Salariés!$E$2:$E$151,MATCH($A251,Salariés!$H$2:$H$151,0))="","",INDEX(Salariés!$E$2:$E$151,MATCH($A251,Salariés!$H$2:$H$151,0))),""))</f>
      </c>
      <c r="V251" s="14">
        <f>IF(OR($Q251="Valide",$Q251="À renouveler"),$P251+ROW()/100000,"")</f>
      </c>
      <c r="W251" s="14">
        <f>IF(AND($A251&lt;&gt;"",$A251='Autorisation à imprimer'!$D$1,OR($Q251="Valide",$Q251="À renouveler")),ROW(),"")</f>
      </c>
    </row>
    <row r="252" spans="1:23" x14ac:dyDescent="0.25">
      <c r="A252" s="8"/>
      <c r="B252" s="8"/>
      <c r="C252" s="8"/>
      <c r="D252" s="8"/>
      <c r="E252" s="8"/>
      <c r="F252" s="8"/>
      <c r="G252" s="8"/>
      <c r="H252" s="12"/>
      <c r="I252" s="8"/>
      <c r="J252" s="12"/>
      <c r="K252" s="13">
        <f>IF(AND($H252&lt;&gt;"",AND($E252="CACES®",$F252&lt;&gt;"",$F252&lt;&gt;"Sans objet")),EDATE($H252,12*IFERROR(VLOOKUP($F252,'Référentiel'!$D$2:$G$9,4,FALSE),5))-1,IF($J252="","",$J252))</f>
      </c>
      <c r="L252" s="12"/>
      <c r="M252" s="12"/>
      <c r="N252" s="12"/>
      <c r="O252" s="13">
        <f>IF(OR($A252="",$T252&lt;&gt;"Obligatoire"),"",IFERROR(IF(INDEX(Salariés!$F$2:$F$151,MATCH($A252,Salariés!$H$2:$H$151,0))="","",INDEX(Salariés!$F$2:$F$151,MATCH($A252,Salariés!$H$2:$H$151,0))),""))</f>
      </c>
      <c r="P252" s="13">
        <f>IF(NOT(OR($A252&lt;&gt;"",$B252&lt;&gt;"")),"",IF(COUNT($O252,$K252,$N252)=0,"",MIN($O252,$K252,$N252)))</f>
      </c>
      <c r="Q252" s="14">
        <f>IF(NOT(OR($A252&lt;&gt;"",$B252&lt;&gt;"")),"",IF($S252="Jeune en dérogation (R. 4153-40)","À vérifier : régime des jeunes (R. 4153-40)",IF(LEN(IF($A252="","salarié, ",IF(COUNTIF(Salariés!$H$2:$H$151,$A252)&gt;1,"salarié en double, ",""))&amp;IF($B252="","famille, ","")&amp;IF($E252="","type de contrôle, ","")&amp;IF(AND($T252="Obligatoire",$O252="",$S252&lt;&gt;"Jeune en dérogation (R. 4153-40)"),"attestation médicale, ","")&amp;IF($H252="","contrôle des connaissances, ","")&amp;IF($K252="","échéance du contrôle, ","")&amp;IF($L252="","connaissance des lieux, ","")&amp;IF($M252="","date de délivrance, ","")&amp;IF(AND($S252="Intérimaire",$N252=""),"date limite (fin de mission), ",""))&gt;0,"Incomplète : "&amp;LEFT(IF($A252="","salarié, ",IF(COUNTIF(Salariés!$H$2:$H$151,$A252)&gt;1,"salarié en double, ",""))&amp;IF($B252="","famille, ","")&amp;IF($E252="","type de contrôle, ","")&amp;IF(AND($T252="Obligatoire",$O252="",$S252&lt;&gt;"Jeune en dérogation (R. 4153-40)"),"attestation médicale, ","")&amp;IF($H252="","contrôle des connaissances, ","")&amp;IF($K252="","échéance du contrôle, ","")&amp;IF($L252="","connaissance des lieux, ","")&amp;IF($M252="","date de délivrance, ","")&amp;IF(AND($S252="Intérimaire",$N252=""),"date limite (fin de mission), ",""),LEN(IF($A252="","salarié, ",IF(COUNTIF(Salariés!$H$2:$H$151,$A252)&gt;1,"salarié en double, ",""))&amp;IF($B252="","famille, ","")&amp;IF($E252="","type de contrôle, ","")&amp;IF(AND($T252="Obligatoire",$O252="",$S252&lt;&gt;"Jeune en dérogation (R. 4153-40)"),"attestation médicale, ","")&amp;IF($H252="","contrôle des connaissances, ","")&amp;IF($K252="","échéance du contrôle, ","")&amp;IF($L252="","connaissance des lieux, ","")&amp;IF($M252="","date de délivrance, ","")&amp;IF(AND($S252="Intérimaire",$N252=""),"date limite (fin de mission), ",""))-2),IF(LEN(IF(AND($U252&lt;&gt;"",$M252&lt;&gt;"",$U252&gt;$M252),"attestation plus récente, ","")&amp;IF(AND($H252&lt;&gt;"",$M252&lt;&gt;"",$H252&gt;$M252),"contrôle plus récent, ","")&amp;IF(AND($L252&lt;&gt;"",$M252&lt;&gt;"",$L252&gt;$M252),"connaissance des lieux plus récente, ","")&amp;IF(AND($M252&lt;&gt;"",$M252&gt;TODAY()),"délivrance datée dans le futur, ",""))&gt;0,"À redélivrer : "&amp;LEFT(IF(AND($U252&lt;&gt;"",$M252&lt;&gt;"",$U252&gt;$M252),"attestation plus récente, ","")&amp;IF(AND($H252&lt;&gt;"",$M252&lt;&gt;"",$H252&gt;$M252),"contrôle plus récent, ","")&amp;IF(AND($L252&lt;&gt;"",$M252&lt;&gt;"",$L252&gt;$M252),"connaissance des lieux plus récente, ","")&amp;IF(AND($M252&lt;&gt;"",$M252&gt;TODAY()),"délivrance datée dans le futur, ",""),LEN(IF(AND($U252&lt;&gt;"",$M252&lt;&gt;"",$U252&gt;$M252),"attestation plus récente, ","")&amp;IF(AND($H252&lt;&gt;"",$M252&lt;&gt;"",$H252&gt;$M252),"contrôle plus récent, ","")&amp;IF(AND($L252&lt;&gt;"",$M252&lt;&gt;"",$L252&gt;$M252),"connaissance des lieux plus récente, ","")&amp;IF(AND($M252&lt;&gt;"",$M252&gt;TODAY()),"délivrance datée dans le futur, ",""))-2),IF($P252&lt;TODAY(),"Expirée",IF($P252-TODAY()&lt;=60,"À renouveler","Valide"))))))</f>
      </c>
      <c r="R252" s="8"/>
      <c r="S252" s="14">
        <f>IF($A252="","",IFERROR(INDEX(Salariés!$D$2:$D$151,MATCH($A252,Salariés!$H$2:$H$151,0))&amp;"",""))</f>
      </c>
      <c r="T252" s="14">
        <f>IF($B252="","",IFERROR(VLOOKUP($B252,'Référentiel'!$A$2:$B$10,2,FALSE),""))</f>
      </c>
      <c r="U252" s="14">
        <f>IF(OR($A252="",$T252&lt;&gt;"Obligatoire"),"",IFERROR(IF(INDEX(Salariés!$E$2:$E$151,MATCH($A252,Salariés!$H$2:$H$151,0))="","",INDEX(Salariés!$E$2:$E$151,MATCH($A252,Salariés!$H$2:$H$151,0))),""))</f>
      </c>
      <c r="V252" s="14">
        <f>IF(OR($Q252="Valide",$Q252="À renouveler"),$P252+ROW()/100000,"")</f>
      </c>
      <c r="W252" s="14">
        <f>IF(AND($A252&lt;&gt;"",$A252='Autorisation à imprimer'!$D$1,OR($Q252="Valide",$Q252="À renouveler")),ROW(),"")</f>
      </c>
    </row>
    <row r="253" spans="1:23" x14ac:dyDescent="0.25">
      <c r="A253" s="8"/>
      <c r="B253" s="8"/>
      <c r="C253" s="8"/>
      <c r="D253" s="8"/>
      <c r="E253" s="8"/>
      <c r="F253" s="8"/>
      <c r="G253" s="8"/>
      <c r="H253" s="12"/>
      <c r="I253" s="8"/>
      <c r="J253" s="12"/>
      <c r="K253" s="13">
        <f>IF(AND($H253&lt;&gt;"",AND($E253="CACES®",$F253&lt;&gt;"",$F253&lt;&gt;"Sans objet")),EDATE($H253,12*IFERROR(VLOOKUP($F253,'Référentiel'!$D$2:$G$9,4,FALSE),5))-1,IF($J253="","",$J253))</f>
      </c>
      <c r="L253" s="12"/>
      <c r="M253" s="12"/>
      <c r="N253" s="12"/>
      <c r="O253" s="13">
        <f>IF(OR($A253="",$T253&lt;&gt;"Obligatoire"),"",IFERROR(IF(INDEX(Salariés!$F$2:$F$151,MATCH($A253,Salariés!$H$2:$H$151,0))="","",INDEX(Salariés!$F$2:$F$151,MATCH($A253,Salariés!$H$2:$H$151,0))),""))</f>
      </c>
      <c r="P253" s="13">
        <f>IF(NOT(OR($A253&lt;&gt;"",$B253&lt;&gt;"")),"",IF(COUNT($O253,$K253,$N253)=0,"",MIN($O253,$K253,$N253)))</f>
      </c>
      <c r="Q253" s="14">
        <f>IF(NOT(OR($A253&lt;&gt;"",$B253&lt;&gt;"")),"",IF($S253="Jeune en dérogation (R. 4153-40)","À vérifier : régime des jeunes (R. 4153-40)",IF(LEN(IF($A253="","salarié, ",IF(COUNTIF(Salariés!$H$2:$H$151,$A253)&gt;1,"salarié en double, ",""))&amp;IF($B253="","famille, ","")&amp;IF($E253="","type de contrôle, ","")&amp;IF(AND($T253="Obligatoire",$O253="",$S253&lt;&gt;"Jeune en dérogation (R. 4153-40)"),"attestation médicale, ","")&amp;IF($H253="","contrôle des connaissances, ","")&amp;IF($K253="","échéance du contrôle, ","")&amp;IF($L253="","connaissance des lieux, ","")&amp;IF($M253="","date de délivrance, ","")&amp;IF(AND($S253="Intérimaire",$N253=""),"date limite (fin de mission), ",""))&gt;0,"Incomplète : "&amp;LEFT(IF($A253="","salarié, ",IF(COUNTIF(Salariés!$H$2:$H$151,$A253)&gt;1,"salarié en double, ",""))&amp;IF($B253="","famille, ","")&amp;IF($E253="","type de contrôle, ","")&amp;IF(AND($T253="Obligatoire",$O253="",$S253&lt;&gt;"Jeune en dérogation (R. 4153-40)"),"attestation médicale, ","")&amp;IF($H253="","contrôle des connaissances, ","")&amp;IF($K253="","échéance du contrôle, ","")&amp;IF($L253="","connaissance des lieux, ","")&amp;IF($M253="","date de délivrance, ","")&amp;IF(AND($S253="Intérimaire",$N253=""),"date limite (fin de mission), ",""),LEN(IF($A253="","salarié, ",IF(COUNTIF(Salariés!$H$2:$H$151,$A253)&gt;1,"salarié en double, ",""))&amp;IF($B253="","famille, ","")&amp;IF($E253="","type de contrôle, ","")&amp;IF(AND($T253="Obligatoire",$O253="",$S253&lt;&gt;"Jeune en dérogation (R. 4153-40)"),"attestation médicale, ","")&amp;IF($H253="","contrôle des connaissances, ","")&amp;IF($K253="","échéance du contrôle, ","")&amp;IF($L253="","connaissance des lieux, ","")&amp;IF($M253="","date de délivrance, ","")&amp;IF(AND($S253="Intérimaire",$N253=""),"date limite (fin de mission), ",""))-2),IF(LEN(IF(AND($U253&lt;&gt;"",$M253&lt;&gt;"",$U253&gt;$M253),"attestation plus récente, ","")&amp;IF(AND($H253&lt;&gt;"",$M253&lt;&gt;"",$H253&gt;$M253),"contrôle plus récent, ","")&amp;IF(AND($L253&lt;&gt;"",$M253&lt;&gt;"",$L253&gt;$M253),"connaissance des lieux plus récente, ","")&amp;IF(AND($M253&lt;&gt;"",$M253&gt;TODAY()),"délivrance datée dans le futur, ",""))&gt;0,"À redélivrer : "&amp;LEFT(IF(AND($U253&lt;&gt;"",$M253&lt;&gt;"",$U253&gt;$M253),"attestation plus récente, ","")&amp;IF(AND($H253&lt;&gt;"",$M253&lt;&gt;"",$H253&gt;$M253),"contrôle plus récent, ","")&amp;IF(AND($L253&lt;&gt;"",$M253&lt;&gt;"",$L253&gt;$M253),"connaissance des lieux plus récente, ","")&amp;IF(AND($M253&lt;&gt;"",$M253&gt;TODAY()),"délivrance datée dans le futur, ",""),LEN(IF(AND($U253&lt;&gt;"",$M253&lt;&gt;"",$U253&gt;$M253),"attestation plus récente, ","")&amp;IF(AND($H253&lt;&gt;"",$M253&lt;&gt;"",$H253&gt;$M253),"contrôle plus récent, ","")&amp;IF(AND($L253&lt;&gt;"",$M253&lt;&gt;"",$L253&gt;$M253),"connaissance des lieux plus récente, ","")&amp;IF(AND($M253&lt;&gt;"",$M253&gt;TODAY()),"délivrance datée dans le futur, ",""))-2),IF($P253&lt;TODAY(),"Expirée",IF($P253-TODAY()&lt;=60,"À renouveler","Valide"))))))</f>
      </c>
      <c r="R253" s="8"/>
      <c r="S253" s="14">
        <f>IF($A253="","",IFERROR(INDEX(Salariés!$D$2:$D$151,MATCH($A253,Salariés!$H$2:$H$151,0))&amp;"",""))</f>
      </c>
      <c r="T253" s="14">
        <f>IF($B253="","",IFERROR(VLOOKUP($B253,'Référentiel'!$A$2:$B$10,2,FALSE),""))</f>
      </c>
      <c r="U253" s="14">
        <f>IF(OR($A253="",$T253&lt;&gt;"Obligatoire"),"",IFERROR(IF(INDEX(Salariés!$E$2:$E$151,MATCH($A253,Salariés!$H$2:$H$151,0))="","",INDEX(Salariés!$E$2:$E$151,MATCH($A253,Salariés!$H$2:$H$151,0))),""))</f>
      </c>
      <c r="V253" s="14">
        <f>IF(OR($Q253="Valide",$Q253="À renouveler"),$P253+ROW()/100000,"")</f>
      </c>
      <c r="W253" s="14">
        <f>IF(AND($A253&lt;&gt;"",$A253='Autorisation à imprimer'!$D$1,OR($Q253="Valide",$Q253="À renouveler")),ROW(),"")</f>
      </c>
    </row>
    <row r="254" spans="1:23" x14ac:dyDescent="0.25">
      <c r="A254" s="8"/>
      <c r="B254" s="8"/>
      <c r="C254" s="8"/>
      <c r="D254" s="8"/>
      <c r="E254" s="8"/>
      <c r="F254" s="8"/>
      <c r="G254" s="8"/>
      <c r="H254" s="12"/>
      <c r="I254" s="8"/>
      <c r="J254" s="12"/>
      <c r="K254" s="13">
        <f>IF(AND($H254&lt;&gt;"",AND($E254="CACES®",$F254&lt;&gt;"",$F254&lt;&gt;"Sans objet")),EDATE($H254,12*IFERROR(VLOOKUP($F254,'Référentiel'!$D$2:$G$9,4,FALSE),5))-1,IF($J254="","",$J254))</f>
      </c>
      <c r="L254" s="12"/>
      <c r="M254" s="12"/>
      <c r="N254" s="12"/>
      <c r="O254" s="13">
        <f>IF(OR($A254="",$T254&lt;&gt;"Obligatoire"),"",IFERROR(IF(INDEX(Salariés!$F$2:$F$151,MATCH($A254,Salariés!$H$2:$H$151,0))="","",INDEX(Salariés!$F$2:$F$151,MATCH($A254,Salariés!$H$2:$H$151,0))),""))</f>
      </c>
      <c r="P254" s="13">
        <f>IF(NOT(OR($A254&lt;&gt;"",$B254&lt;&gt;"")),"",IF(COUNT($O254,$K254,$N254)=0,"",MIN($O254,$K254,$N254)))</f>
      </c>
      <c r="Q254" s="14">
        <f>IF(NOT(OR($A254&lt;&gt;"",$B254&lt;&gt;"")),"",IF($S254="Jeune en dérogation (R. 4153-40)","À vérifier : régime des jeunes (R. 4153-40)",IF(LEN(IF($A254="","salarié, ",IF(COUNTIF(Salariés!$H$2:$H$151,$A254)&gt;1,"salarié en double, ",""))&amp;IF($B254="","famille, ","")&amp;IF($E254="","type de contrôle, ","")&amp;IF(AND($T254="Obligatoire",$O254="",$S254&lt;&gt;"Jeune en dérogation (R. 4153-40)"),"attestation médicale, ","")&amp;IF($H254="","contrôle des connaissances, ","")&amp;IF($K254="","échéance du contrôle, ","")&amp;IF($L254="","connaissance des lieux, ","")&amp;IF($M254="","date de délivrance, ","")&amp;IF(AND($S254="Intérimaire",$N254=""),"date limite (fin de mission), ",""))&gt;0,"Incomplète : "&amp;LEFT(IF($A254="","salarié, ",IF(COUNTIF(Salariés!$H$2:$H$151,$A254)&gt;1,"salarié en double, ",""))&amp;IF($B254="","famille, ","")&amp;IF($E254="","type de contrôle, ","")&amp;IF(AND($T254="Obligatoire",$O254="",$S254&lt;&gt;"Jeune en dérogation (R. 4153-40)"),"attestation médicale, ","")&amp;IF($H254="","contrôle des connaissances, ","")&amp;IF($K254="","échéance du contrôle, ","")&amp;IF($L254="","connaissance des lieux, ","")&amp;IF($M254="","date de délivrance, ","")&amp;IF(AND($S254="Intérimaire",$N254=""),"date limite (fin de mission), ",""),LEN(IF($A254="","salarié, ",IF(COUNTIF(Salariés!$H$2:$H$151,$A254)&gt;1,"salarié en double, ",""))&amp;IF($B254="","famille, ","")&amp;IF($E254="","type de contrôle, ","")&amp;IF(AND($T254="Obligatoire",$O254="",$S254&lt;&gt;"Jeune en dérogation (R. 4153-40)"),"attestation médicale, ","")&amp;IF($H254="","contrôle des connaissances, ","")&amp;IF($K254="","échéance du contrôle, ","")&amp;IF($L254="","connaissance des lieux, ","")&amp;IF($M254="","date de délivrance, ","")&amp;IF(AND($S254="Intérimaire",$N254=""),"date limite (fin de mission), ",""))-2),IF(LEN(IF(AND($U254&lt;&gt;"",$M254&lt;&gt;"",$U254&gt;$M254),"attestation plus récente, ","")&amp;IF(AND($H254&lt;&gt;"",$M254&lt;&gt;"",$H254&gt;$M254),"contrôle plus récent, ","")&amp;IF(AND($L254&lt;&gt;"",$M254&lt;&gt;"",$L254&gt;$M254),"connaissance des lieux plus récente, ","")&amp;IF(AND($M254&lt;&gt;"",$M254&gt;TODAY()),"délivrance datée dans le futur, ",""))&gt;0,"À redélivrer : "&amp;LEFT(IF(AND($U254&lt;&gt;"",$M254&lt;&gt;"",$U254&gt;$M254),"attestation plus récente, ","")&amp;IF(AND($H254&lt;&gt;"",$M254&lt;&gt;"",$H254&gt;$M254),"contrôle plus récent, ","")&amp;IF(AND($L254&lt;&gt;"",$M254&lt;&gt;"",$L254&gt;$M254),"connaissance des lieux plus récente, ","")&amp;IF(AND($M254&lt;&gt;"",$M254&gt;TODAY()),"délivrance datée dans le futur, ",""),LEN(IF(AND($U254&lt;&gt;"",$M254&lt;&gt;"",$U254&gt;$M254),"attestation plus récente, ","")&amp;IF(AND($H254&lt;&gt;"",$M254&lt;&gt;"",$H254&gt;$M254),"contrôle plus récent, ","")&amp;IF(AND($L254&lt;&gt;"",$M254&lt;&gt;"",$L254&gt;$M254),"connaissance des lieux plus récente, ","")&amp;IF(AND($M254&lt;&gt;"",$M254&gt;TODAY()),"délivrance datée dans le futur, ",""))-2),IF($P254&lt;TODAY(),"Expirée",IF($P254-TODAY()&lt;=60,"À renouveler","Valide"))))))</f>
      </c>
      <c r="R254" s="8"/>
      <c r="S254" s="14">
        <f>IF($A254="","",IFERROR(INDEX(Salariés!$D$2:$D$151,MATCH($A254,Salariés!$H$2:$H$151,0))&amp;"",""))</f>
      </c>
      <c r="T254" s="14">
        <f>IF($B254="","",IFERROR(VLOOKUP($B254,'Référentiel'!$A$2:$B$10,2,FALSE),""))</f>
      </c>
      <c r="U254" s="14">
        <f>IF(OR($A254="",$T254&lt;&gt;"Obligatoire"),"",IFERROR(IF(INDEX(Salariés!$E$2:$E$151,MATCH($A254,Salariés!$H$2:$H$151,0))="","",INDEX(Salariés!$E$2:$E$151,MATCH($A254,Salariés!$H$2:$H$151,0))),""))</f>
      </c>
      <c r="V254" s="14">
        <f>IF(OR($Q254="Valide",$Q254="À renouveler"),$P254+ROW()/100000,"")</f>
      </c>
      <c r="W254" s="14">
        <f>IF(AND($A254&lt;&gt;"",$A254='Autorisation à imprimer'!$D$1,OR($Q254="Valide",$Q254="À renouveler")),ROW(),"")</f>
      </c>
    </row>
    <row r="255" spans="1:23" x14ac:dyDescent="0.25">
      <c r="A255" s="8"/>
      <c r="B255" s="8"/>
      <c r="C255" s="8"/>
      <c r="D255" s="8"/>
      <c r="E255" s="8"/>
      <c r="F255" s="8"/>
      <c r="G255" s="8"/>
      <c r="H255" s="12"/>
      <c r="I255" s="8"/>
      <c r="J255" s="12"/>
      <c r="K255" s="13">
        <f>IF(AND($H255&lt;&gt;"",AND($E255="CACES®",$F255&lt;&gt;"",$F255&lt;&gt;"Sans objet")),EDATE($H255,12*IFERROR(VLOOKUP($F255,'Référentiel'!$D$2:$G$9,4,FALSE),5))-1,IF($J255="","",$J255))</f>
      </c>
      <c r="L255" s="12"/>
      <c r="M255" s="12"/>
      <c r="N255" s="12"/>
      <c r="O255" s="13">
        <f>IF(OR($A255="",$T255&lt;&gt;"Obligatoire"),"",IFERROR(IF(INDEX(Salariés!$F$2:$F$151,MATCH($A255,Salariés!$H$2:$H$151,0))="","",INDEX(Salariés!$F$2:$F$151,MATCH($A255,Salariés!$H$2:$H$151,0))),""))</f>
      </c>
      <c r="P255" s="13">
        <f>IF(NOT(OR($A255&lt;&gt;"",$B255&lt;&gt;"")),"",IF(COUNT($O255,$K255,$N255)=0,"",MIN($O255,$K255,$N255)))</f>
      </c>
      <c r="Q255" s="14">
        <f>IF(NOT(OR($A255&lt;&gt;"",$B255&lt;&gt;"")),"",IF($S255="Jeune en dérogation (R. 4153-40)","À vérifier : régime des jeunes (R. 4153-40)",IF(LEN(IF($A255="","salarié, ",IF(COUNTIF(Salariés!$H$2:$H$151,$A255)&gt;1,"salarié en double, ",""))&amp;IF($B255="","famille, ","")&amp;IF($E255="","type de contrôle, ","")&amp;IF(AND($T255="Obligatoire",$O255="",$S255&lt;&gt;"Jeune en dérogation (R. 4153-40)"),"attestation médicale, ","")&amp;IF($H255="","contrôle des connaissances, ","")&amp;IF($K255="","échéance du contrôle, ","")&amp;IF($L255="","connaissance des lieux, ","")&amp;IF($M255="","date de délivrance, ","")&amp;IF(AND($S255="Intérimaire",$N255=""),"date limite (fin de mission), ",""))&gt;0,"Incomplète : "&amp;LEFT(IF($A255="","salarié, ",IF(COUNTIF(Salariés!$H$2:$H$151,$A255)&gt;1,"salarié en double, ",""))&amp;IF($B255="","famille, ","")&amp;IF($E255="","type de contrôle, ","")&amp;IF(AND($T255="Obligatoire",$O255="",$S255&lt;&gt;"Jeune en dérogation (R. 4153-40)"),"attestation médicale, ","")&amp;IF($H255="","contrôle des connaissances, ","")&amp;IF($K255="","échéance du contrôle, ","")&amp;IF($L255="","connaissance des lieux, ","")&amp;IF($M255="","date de délivrance, ","")&amp;IF(AND($S255="Intérimaire",$N255=""),"date limite (fin de mission), ",""),LEN(IF($A255="","salarié, ",IF(COUNTIF(Salariés!$H$2:$H$151,$A255)&gt;1,"salarié en double, ",""))&amp;IF($B255="","famille, ","")&amp;IF($E255="","type de contrôle, ","")&amp;IF(AND($T255="Obligatoire",$O255="",$S255&lt;&gt;"Jeune en dérogation (R. 4153-40)"),"attestation médicale, ","")&amp;IF($H255="","contrôle des connaissances, ","")&amp;IF($K255="","échéance du contrôle, ","")&amp;IF($L255="","connaissance des lieux, ","")&amp;IF($M255="","date de délivrance, ","")&amp;IF(AND($S255="Intérimaire",$N255=""),"date limite (fin de mission), ",""))-2),IF(LEN(IF(AND($U255&lt;&gt;"",$M255&lt;&gt;"",$U255&gt;$M255),"attestation plus récente, ","")&amp;IF(AND($H255&lt;&gt;"",$M255&lt;&gt;"",$H255&gt;$M255),"contrôle plus récent, ","")&amp;IF(AND($L255&lt;&gt;"",$M255&lt;&gt;"",$L255&gt;$M255),"connaissance des lieux plus récente, ","")&amp;IF(AND($M255&lt;&gt;"",$M255&gt;TODAY()),"délivrance datée dans le futur, ",""))&gt;0,"À redélivrer : "&amp;LEFT(IF(AND($U255&lt;&gt;"",$M255&lt;&gt;"",$U255&gt;$M255),"attestation plus récente, ","")&amp;IF(AND($H255&lt;&gt;"",$M255&lt;&gt;"",$H255&gt;$M255),"contrôle plus récent, ","")&amp;IF(AND($L255&lt;&gt;"",$M255&lt;&gt;"",$L255&gt;$M255),"connaissance des lieux plus récente, ","")&amp;IF(AND($M255&lt;&gt;"",$M255&gt;TODAY()),"délivrance datée dans le futur, ",""),LEN(IF(AND($U255&lt;&gt;"",$M255&lt;&gt;"",$U255&gt;$M255),"attestation plus récente, ","")&amp;IF(AND($H255&lt;&gt;"",$M255&lt;&gt;"",$H255&gt;$M255),"contrôle plus récent, ","")&amp;IF(AND($L255&lt;&gt;"",$M255&lt;&gt;"",$L255&gt;$M255),"connaissance des lieux plus récente, ","")&amp;IF(AND($M255&lt;&gt;"",$M255&gt;TODAY()),"délivrance datée dans le futur, ",""))-2),IF($P255&lt;TODAY(),"Expirée",IF($P255-TODAY()&lt;=60,"À renouveler","Valide"))))))</f>
      </c>
      <c r="R255" s="8"/>
      <c r="S255" s="14">
        <f>IF($A255="","",IFERROR(INDEX(Salariés!$D$2:$D$151,MATCH($A255,Salariés!$H$2:$H$151,0))&amp;"",""))</f>
      </c>
      <c r="T255" s="14">
        <f>IF($B255="","",IFERROR(VLOOKUP($B255,'Référentiel'!$A$2:$B$10,2,FALSE),""))</f>
      </c>
      <c r="U255" s="14">
        <f>IF(OR($A255="",$T255&lt;&gt;"Obligatoire"),"",IFERROR(IF(INDEX(Salariés!$E$2:$E$151,MATCH($A255,Salariés!$H$2:$H$151,0))="","",INDEX(Salariés!$E$2:$E$151,MATCH($A255,Salariés!$H$2:$H$151,0))),""))</f>
      </c>
      <c r="V255" s="14">
        <f>IF(OR($Q255="Valide",$Q255="À renouveler"),$P255+ROW()/100000,"")</f>
      </c>
      <c r="W255" s="14">
        <f>IF(AND($A255&lt;&gt;"",$A255='Autorisation à imprimer'!$D$1,OR($Q255="Valide",$Q255="À renouveler")),ROW(),"")</f>
      </c>
    </row>
    <row r="256" spans="1:23" x14ac:dyDescent="0.25">
      <c r="A256" s="8"/>
      <c r="B256" s="8"/>
      <c r="C256" s="8"/>
      <c r="D256" s="8"/>
      <c r="E256" s="8"/>
      <c r="F256" s="8"/>
      <c r="G256" s="8"/>
      <c r="H256" s="12"/>
      <c r="I256" s="8"/>
      <c r="J256" s="12"/>
      <c r="K256" s="13">
        <f>IF(AND($H256&lt;&gt;"",AND($E256="CACES®",$F256&lt;&gt;"",$F256&lt;&gt;"Sans objet")),EDATE($H256,12*IFERROR(VLOOKUP($F256,'Référentiel'!$D$2:$G$9,4,FALSE),5))-1,IF($J256="","",$J256))</f>
      </c>
      <c r="L256" s="12"/>
      <c r="M256" s="12"/>
      <c r="N256" s="12"/>
      <c r="O256" s="13">
        <f>IF(OR($A256="",$T256&lt;&gt;"Obligatoire"),"",IFERROR(IF(INDEX(Salariés!$F$2:$F$151,MATCH($A256,Salariés!$H$2:$H$151,0))="","",INDEX(Salariés!$F$2:$F$151,MATCH($A256,Salariés!$H$2:$H$151,0))),""))</f>
      </c>
      <c r="P256" s="13">
        <f>IF(NOT(OR($A256&lt;&gt;"",$B256&lt;&gt;"")),"",IF(COUNT($O256,$K256,$N256)=0,"",MIN($O256,$K256,$N256)))</f>
      </c>
      <c r="Q256" s="14">
        <f>IF(NOT(OR($A256&lt;&gt;"",$B256&lt;&gt;"")),"",IF($S256="Jeune en dérogation (R. 4153-40)","À vérifier : régime des jeunes (R. 4153-40)",IF(LEN(IF($A256="","salarié, ",IF(COUNTIF(Salariés!$H$2:$H$151,$A256)&gt;1,"salarié en double, ",""))&amp;IF($B256="","famille, ","")&amp;IF($E256="","type de contrôle, ","")&amp;IF(AND($T256="Obligatoire",$O256="",$S256&lt;&gt;"Jeune en dérogation (R. 4153-40)"),"attestation médicale, ","")&amp;IF($H256="","contrôle des connaissances, ","")&amp;IF($K256="","échéance du contrôle, ","")&amp;IF($L256="","connaissance des lieux, ","")&amp;IF($M256="","date de délivrance, ","")&amp;IF(AND($S256="Intérimaire",$N256=""),"date limite (fin de mission), ",""))&gt;0,"Incomplète : "&amp;LEFT(IF($A256="","salarié, ",IF(COUNTIF(Salariés!$H$2:$H$151,$A256)&gt;1,"salarié en double, ",""))&amp;IF($B256="","famille, ","")&amp;IF($E256="","type de contrôle, ","")&amp;IF(AND($T256="Obligatoire",$O256="",$S256&lt;&gt;"Jeune en dérogation (R. 4153-40)"),"attestation médicale, ","")&amp;IF($H256="","contrôle des connaissances, ","")&amp;IF($K256="","échéance du contrôle, ","")&amp;IF($L256="","connaissance des lieux, ","")&amp;IF($M256="","date de délivrance, ","")&amp;IF(AND($S256="Intérimaire",$N256=""),"date limite (fin de mission), ",""),LEN(IF($A256="","salarié, ",IF(COUNTIF(Salariés!$H$2:$H$151,$A256)&gt;1,"salarié en double, ",""))&amp;IF($B256="","famille, ","")&amp;IF($E256="","type de contrôle, ","")&amp;IF(AND($T256="Obligatoire",$O256="",$S256&lt;&gt;"Jeune en dérogation (R. 4153-40)"),"attestation médicale, ","")&amp;IF($H256="","contrôle des connaissances, ","")&amp;IF($K256="","échéance du contrôle, ","")&amp;IF($L256="","connaissance des lieux, ","")&amp;IF($M256="","date de délivrance, ","")&amp;IF(AND($S256="Intérimaire",$N256=""),"date limite (fin de mission), ",""))-2),IF(LEN(IF(AND($U256&lt;&gt;"",$M256&lt;&gt;"",$U256&gt;$M256),"attestation plus récente, ","")&amp;IF(AND($H256&lt;&gt;"",$M256&lt;&gt;"",$H256&gt;$M256),"contrôle plus récent, ","")&amp;IF(AND($L256&lt;&gt;"",$M256&lt;&gt;"",$L256&gt;$M256),"connaissance des lieux plus récente, ","")&amp;IF(AND($M256&lt;&gt;"",$M256&gt;TODAY()),"délivrance datée dans le futur, ",""))&gt;0,"À redélivrer : "&amp;LEFT(IF(AND($U256&lt;&gt;"",$M256&lt;&gt;"",$U256&gt;$M256),"attestation plus récente, ","")&amp;IF(AND($H256&lt;&gt;"",$M256&lt;&gt;"",$H256&gt;$M256),"contrôle plus récent, ","")&amp;IF(AND($L256&lt;&gt;"",$M256&lt;&gt;"",$L256&gt;$M256),"connaissance des lieux plus récente, ","")&amp;IF(AND($M256&lt;&gt;"",$M256&gt;TODAY()),"délivrance datée dans le futur, ",""),LEN(IF(AND($U256&lt;&gt;"",$M256&lt;&gt;"",$U256&gt;$M256),"attestation plus récente, ","")&amp;IF(AND($H256&lt;&gt;"",$M256&lt;&gt;"",$H256&gt;$M256),"contrôle plus récent, ","")&amp;IF(AND($L256&lt;&gt;"",$M256&lt;&gt;"",$L256&gt;$M256),"connaissance des lieux plus récente, ","")&amp;IF(AND($M256&lt;&gt;"",$M256&gt;TODAY()),"délivrance datée dans le futur, ",""))-2),IF($P256&lt;TODAY(),"Expirée",IF($P256-TODAY()&lt;=60,"À renouveler","Valide"))))))</f>
      </c>
      <c r="R256" s="8"/>
      <c r="S256" s="14">
        <f>IF($A256="","",IFERROR(INDEX(Salariés!$D$2:$D$151,MATCH($A256,Salariés!$H$2:$H$151,0))&amp;"",""))</f>
      </c>
      <c r="T256" s="14">
        <f>IF($B256="","",IFERROR(VLOOKUP($B256,'Référentiel'!$A$2:$B$10,2,FALSE),""))</f>
      </c>
      <c r="U256" s="14">
        <f>IF(OR($A256="",$T256&lt;&gt;"Obligatoire"),"",IFERROR(IF(INDEX(Salariés!$E$2:$E$151,MATCH($A256,Salariés!$H$2:$H$151,0))="","",INDEX(Salariés!$E$2:$E$151,MATCH($A256,Salariés!$H$2:$H$151,0))),""))</f>
      </c>
      <c r="V256" s="14">
        <f>IF(OR($Q256="Valide",$Q256="À renouveler"),$P256+ROW()/100000,"")</f>
      </c>
      <c r="W256" s="14">
        <f>IF(AND($A256&lt;&gt;"",$A256='Autorisation à imprimer'!$D$1,OR($Q256="Valide",$Q256="À renouveler")),ROW(),"")</f>
      </c>
    </row>
    <row r="257" spans="1:23" x14ac:dyDescent="0.25">
      <c r="A257" s="8"/>
      <c r="B257" s="8"/>
      <c r="C257" s="8"/>
      <c r="D257" s="8"/>
      <c r="E257" s="8"/>
      <c r="F257" s="8"/>
      <c r="G257" s="8"/>
      <c r="H257" s="12"/>
      <c r="I257" s="8"/>
      <c r="J257" s="12"/>
      <c r="K257" s="13">
        <f>IF(AND($H257&lt;&gt;"",AND($E257="CACES®",$F257&lt;&gt;"",$F257&lt;&gt;"Sans objet")),EDATE($H257,12*IFERROR(VLOOKUP($F257,'Référentiel'!$D$2:$G$9,4,FALSE),5))-1,IF($J257="","",$J257))</f>
      </c>
      <c r="L257" s="12"/>
      <c r="M257" s="12"/>
      <c r="N257" s="12"/>
      <c r="O257" s="13">
        <f>IF(OR($A257="",$T257&lt;&gt;"Obligatoire"),"",IFERROR(IF(INDEX(Salariés!$F$2:$F$151,MATCH($A257,Salariés!$H$2:$H$151,0))="","",INDEX(Salariés!$F$2:$F$151,MATCH($A257,Salariés!$H$2:$H$151,0))),""))</f>
      </c>
      <c r="P257" s="13">
        <f>IF(NOT(OR($A257&lt;&gt;"",$B257&lt;&gt;"")),"",IF(COUNT($O257,$K257,$N257)=0,"",MIN($O257,$K257,$N257)))</f>
      </c>
      <c r="Q257" s="14">
        <f>IF(NOT(OR($A257&lt;&gt;"",$B257&lt;&gt;"")),"",IF($S257="Jeune en dérogation (R. 4153-40)","À vérifier : régime des jeunes (R. 4153-40)",IF(LEN(IF($A257="","salarié, ",IF(COUNTIF(Salariés!$H$2:$H$151,$A257)&gt;1,"salarié en double, ",""))&amp;IF($B257="","famille, ","")&amp;IF($E257="","type de contrôle, ","")&amp;IF(AND($T257="Obligatoire",$O257="",$S257&lt;&gt;"Jeune en dérogation (R. 4153-40)"),"attestation médicale, ","")&amp;IF($H257="","contrôle des connaissances, ","")&amp;IF($K257="","échéance du contrôle, ","")&amp;IF($L257="","connaissance des lieux, ","")&amp;IF($M257="","date de délivrance, ","")&amp;IF(AND($S257="Intérimaire",$N257=""),"date limite (fin de mission), ",""))&gt;0,"Incomplète : "&amp;LEFT(IF($A257="","salarié, ",IF(COUNTIF(Salariés!$H$2:$H$151,$A257)&gt;1,"salarié en double, ",""))&amp;IF($B257="","famille, ","")&amp;IF($E257="","type de contrôle, ","")&amp;IF(AND($T257="Obligatoire",$O257="",$S257&lt;&gt;"Jeune en dérogation (R. 4153-40)"),"attestation médicale, ","")&amp;IF($H257="","contrôle des connaissances, ","")&amp;IF($K257="","échéance du contrôle, ","")&amp;IF($L257="","connaissance des lieux, ","")&amp;IF($M257="","date de délivrance, ","")&amp;IF(AND($S257="Intérimaire",$N257=""),"date limite (fin de mission), ",""),LEN(IF($A257="","salarié, ",IF(COUNTIF(Salariés!$H$2:$H$151,$A257)&gt;1,"salarié en double, ",""))&amp;IF($B257="","famille, ","")&amp;IF($E257="","type de contrôle, ","")&amp;IF(AND($T257="Obligatoire",$O257="",$S257&lt;&gt;"Jeune en dérogation (R. 4153-40)"),"attestation médicale, ","")&amp;IF($H257="","contrôle des connaissances, ","")&amp;IF($K257="","échéance du contrôle, ","")&amp;IF($L257="","connaissance des lieux, ","")&amp;IF($M257="","date de délivrance, ","")&amp;IF(AND($S257="Intérimaire",$N257=""),"date limite (fin de mission), ",""))-2),IF(LEN(IF(AND($U257&lt;&gt;"",$M257&lt;&gt;"",$U257&gt;$M257),"attestation plus récente, ","")&amp;IF(AND($H257&lt;&gt;"",$M257&lt;&gt;"",$H257&gt;$M257),"contrôle plus récent, ","")&amp;IF(AND($L257&lt;&gt;"",$M257&lt;&gt;"",$L257&gt;$M257),"connaissance des lieux plus récente, ","")&amp;IF(AND($M257&lt;&gt;"",$M257&gt;TODAY()),"délivrance datée dans le futur, ",""))&gt;0,"À redélivrer : "&amp;LEFT(IF(AND($U257&lt;&gt;"",$M257&lt;&gt;"",$U257&gt;$M257),"attestation plus récente, ","")&amp;IF(AND($H257&lt;&gt;"",$M257&lt;&gt;"",$H257&gt;$M257),"contrôle plus récent, ","")&amp;IF(AND($L257&lt;&gt;"",$M257&lt;&gt;"",$L257&gt;$M257),"connaissance des lieux plus récente, ","")&amp;IF(AND($M257&lt;&gt;"",$M257&gt;TODAY()),"délivrance datée dans le futur, ",""),LEN(IF(AND($U257&lt;&gt;"",$M257&lt;&gt;"",$U257&gt;$M257),"attestation plus récente, ","")&amp;IF(AND($H257&lt;&gt;"",$M257&lt;&gt;"",$H257&gt;$M257),"contrôle plus récent, ","")&amp;IF(AND($L257&lt;&gt;"",$M257&lt;&gt;"",$L257&gt;$M257),"connaissance des lieux plus récente, ","")&amp;IF(AND($M257&lt;&gt;"",$M257&gt;TODAY()),"délivrance datée dans le futur, ",""))-2),IF($P257&lt;TODAY(),"Expirée",IF($P257-TODAY()&lt;=60,"À renouveler","Valide"))))))</f>
      </c>
      <c r="R257" s="8"/>
      <c r="S257" s="14">
        <f>IF($A257="","",IFERROR(INDEX(Salariés!$D$2:$D$151,MATCH($A257,Salariés!$H$2:$H$151,0))&amp;"",""))</f>
      </c>
      <c r="T257" s="14">
        <f>IF($B257="","",IFERROR(VLOOKUP($B257,'Référentiel'!$A$2:$B$10,2,FALSE),""))</f>
      </c>
      <c r="U257" s="14">
        <f>IF(OR($A257="",$T257&lt;&gt;"Obligatoire"),"",IFERROR(IF(INDEX(Salariés!$E$2:$E$151,MATCH($A257,Salariés!$H$2:$H$151,0))="","",INDEX(Salariés!$E$2:$E$151,MATCH($A257,Salariés!$H$2:$H$151,0))),""))</f>
      </c>
      <c r="V257" s="14">
        <f>IF(OR($Q257="Valide",$Q257="À renouveler"),$P257+ROW()/100000,"")</f>
      </c>
      <c r="W257" s="14">
        <f>IF(AND($A257&lt;&gt;"",$A257='Autorisation à imprimer'!$D$1,OR($Q257="Valide",$Q257="À renouveler")),ROW(),"")</f>
      </c>
    </row>
    <row r="258" spans="1:23" x14ac:dyDescent="0.25">
      <c r="A258" s="8"/>
      <c r="B258" s="8"/>
      <c r="C258" s="8"/>
      <c r="D258" s="8"/>
      <c r="E258" s="8"/>
      <c r="F258" s="8"/>
      <c r="G258" s="8"/>
      <c r="H258" s="12"/>
      <c r="I258" s="8"/>
      <c r="J258" s="12"/>
      <c r="K258" s="13">
        <f>IF(AND($H258&lt;&gt;"",AND($E258="CACES®",$F258&lt;&gt;"",$F258&lt;&gt;"Sans objet")),EDATE($H258,12*IFERROR(VLOOKUP($F258,'Référentiel'!$D$2:$G$9,4,FALSE),5))-1,IF($J258="","",$J258))</f>
      </c>
      <c r="L258" s="12"/>
      <c r="M258" s="12"/>
      <c r="N258" s="12"/>
      <c r="O258" s="13">
        <f>IF(OR($A258="",$T258&lt;&gt;"Obligatoire"),"",IFERROR(IF(INDEX(Salariés!$F$2:$F$151,MATCH($A258,Salariés!$H$2:$H$151,0))="","",INDEX(Salariés!$F$2:$F$151,MATCH($A258,Salariés!$H$2:$H$151,0))),""))</f>
      </c>
      <c r="P258" s="13">
        <f>IF(NOT(OR($A258&lt;&gt;"",$B258&lt;&gt;"")),"",IF(COUNT($O258,$K258,$N258)=0,"",MIN($O258,$K258,$N258)))</f>
      </c>
      <c r="Q258" s="14">
        <f>IF(NOT(OR($A258&lt;&gt;"",$B258&lt;&gt;"")),"",IF($S258="Jeune en dérogation (R. 4153-40)","À vérifier : régime des jeunes (R. 4153-40)",IF(LEN(IF($A258="","salarié, ",IF(COUNTIF(Salariés!$H$2:$H$151,$A258)&gt;1,"salarié en double, ",""))&amp;IF($B258="","famille, ","")&amp;IF($E258="","type de contrôle, ","")&amp;IF(AND($T258="Obligatoire",$O258="",$S258&lt;&gt;"Jeune en dérogation (R. 4153-40)"),"attestation médicale, ","")&amp;IF($H258="","contrôle des connaissances, ","")&amp;IF($K258="","échéance du contrôle, ","")&amp;IF($L258="","connaissance des lieux, ","")&amp;IF($M258="","date de délivrance, ","")&amp;IF(AND($S258="Intérimaire",$N258=""),"date limite (fin de mission), ",""))&gt;0,"Incomplète : "&amp;LEFT(IF($A258="","salarié, ",IF(COUNTIF(Salariés!$H$2:$H$151,$A258)&gt;1,"salarié en double, ",""))&amp;IF($B258="","famille, ","")&amp;IF($E258="","type de contrôle, ","")&amp;IF(AND($T258="Obligatoire",$O258="",$S258&lt;&gt;"Jeune en dérogation (R. 4153-40)"),"attestation médicale, ","")&amp;IF($H258="","contrôle des connaissances, ","")&amp;IF($K258="","échéance du contrôle, ","")&amp;IF($L258="","connaissance des lieux, ","")&amp;IF($M258="","date de délivrance, ","")&amp;IF(AND($S258="Intérimaire",$N258=""),"date limite (fin de mission), ",""),LEN(IF($A258="","salarié, ",IF(COUNTIF(Salariés!$H$2:$H$151,$A258)&gt;1,"salarié en double, ",""))&amp;IF($B258="","famille, ","")&amp;IF($E258="","type de contrôle, ","")&amp;IF(AND($T258="Obligatoire",$O258="",$S258&lt;&gt;"Jeune en dérogation (R. 4153-40)"),"attestation médicale, ","")&amp;IF($H258="","contrôle des connaissances, ","")&amp;IF($K258="","échéance du contrôle, ","")&amp;IF($L258="","connaissance des lieux, ","")&amp;IF($M258="","date de délivrance, ","")&amp;IF(AND($S258="Intérimaire",$N258=""),"date limite (fin de mission), ",""))-2),IF(LEN(IF(AND($U258&lt;&gt;"",$M258&lt;&gt;"",$U258&gt;$M258),"attestation plus récente, ","")&amp;IF(AND($H258&lt;&gt;"",$M258&lt;&gt;"",$H258&gt;$M258),"contrôle plus récent, ","")&amp;IF(AND($L258&lt;&gt;"",$M258&lt;&gt;"",$L258&gt;$M258),"connaissance des lieux plus récente, ","")&amp;IF(AND($M258&lt;&gt;"",$M258&gt;TODAY()),"délivrance datée dans le futur, ",""))&gt;0,"À redélivrer : "&amp;LEFT(IF(AND($U258&lt;&gt;"",$M258&lt;&gt;"",$U258&gt;$M258),"attestation plus récente, ","")&amp;IF(AND($H258&lt;&gt;"",$M258&lt;&gt;"",$H258&gt;$M258),"contrôle plus récent, ","")&amp;IF(AND($L258&lt;&gt;"",$M258&lt;&gt;"",$L258&gt;$M258),"connaissance des lieux plus récente, ","")&amp;IF(AND($M258&lt;&gt;"",$M258&gt;TODAY()),"délivrance datée dans le futur, ",""),LEN(IF(AND($U258&lt;&gt;"",$M258&lt;&gt;"",$U258&gt;$M258),"attestation plus récente, ","")&amp;IF(AND($H258&lt;&gt;"",$M258&lt;&gt;"",$H258&gt;$M258),"contrôle plus récent, ","")&amp;IF(AND($L258&lt;&gt;"",$M258&lt;&gt;"",$L258&gt;$M258),"connaissance des lieux plus récente, ","")&amp;IF(AND($M258&lt;&gt;"",$M258&gt;TODAY()),"délivrance datée dans le futur, ",""))-2),IF($P258&lt;TODAY(),"Expirée",IF($P258-TODAY()&lt;=60,"À renouveler","Valide"))))))</f>
      </c>
      <c r="R258" s="8"/>
      <c r="S258" s="14">
        <f>IF($A258="","",IFERROR(INDEX(Salariés!$D$2:$D$151,MATCH($A258,Salariés!$H$2:$H$151,0))&amp;"",""))</f>
      </c>
      <c r="T258" s="14">
        <f>IF($B258="","",IFERROR(VLOOKUP($B258,'Référentiel'!$A$2:$B$10,2,FALSE),""))</f>
      </c>
      <c r="U258" s="14">
        <f>IF(OR($A258="",$T258&lt;&gt;"Obligatoire"),"",IFERROR(IF(INDEX(Salariés!$E$2:$E$151,MATCH($A258,Salariés!$H$2:$H$151,0))="","",INDEX(Salariés!$E$2:$E$151,MATCH($A258,Salariés!$H$2:$H$151,0))),""))</f>
      </c>
      <c r="V258" s="14">
        <f>IF(OR($Q258="Valide",$Q258="À renouveler"),$P258+ROW()/100000,"")</f>
      </c>
      <c r="W258" s="14">
        <f>IF(AND($A258&lt;&gt;"",$A258='Autorisation à imprimer'!$D$1,OR($Q258="Valide",$Q258="À renouveler")),ROW(),"")</f>
      </c>
    </row>
    <row r="259" spans="1:23" x14ac:dyDescent="0.25">
      <c r="A259" s="8"/>
      <c r="B259" s="8"/>
      <c r="C259" s="8"/>
      <c r="D259" s="8"/>
      <c r="E259" s="8"/>
      <c r="F259" s="8"/>
      <c r="G259" s="8"/>
      <c r="H259" s="12"/>
      <c r="I259" s="8"/>
      <c r="J259" s="12"/>
      <c r="K259" s="13">
        <f>IF(AND($H259&lt;&gt;"",AND($E259="CACES®",$F259&lt;&gt;"",$F259&lt;&gt;"Sans objet")),EDATE($H259,12*IFERROR(VLOOKUP($F259,'Référentiel'!$D$2:$G$9,4,FALSE),5))-1,IF($J259="","",$J259))</f>
      </c>
      <c r="L259" s="12"/>
      <c r="M259" s="12"/>
      <c r="N259" s="12"/>
      <c r="O259" s="13">
        <f>IF(OR($A259="",$T259&lt;&gt;"Obligatoire"),"",IFERROR(IF(INDEX(Salariés!$F$2:$F$151,MATCH($A259,Salariés!$H$2:$H$151,0))="","",INDEX(Salariés!$F$2:$F$151,MATCH($A259,Salariés!$H$2:$H$151,0))),""))</f>
      </c>
      <c r="P259" s="13">
        <f>IF(NOT(OR($A259&lt;&gt;"",$B259&lt;&gt;"")),"",IF(COUNT($O259,$K259,$N259)=0,"",MIN($O259,$K259,$N259)))</f>
      </c>
      <c r="Q259" s="14">
        <f>IF(NOT(OR($A259&lt;&gt;"",$B259&lt;&gt;"")),"",IF($S259="Jeune en dérogation (R. 4153-40)","À vérifier : régime des jeunes (R. 4153-40)",IF(LEN(IF($A259="","salarié, ",IF(COUNTIF(Salariés!$H$2:$H$151,$A259)&gt;1,"salarié en double, ",""))&amp;IF($B259="","famille, ","")&amp;IF($E259="","type de contrôle, ","")&amp;IF(AND($T259="Obligatoire",$O259="",$S259&lt;&gt;"Jeune en dérogation (R. 4153-40)"),"attestation médicale, ","")&amp;IF($H259="","contrôle des connaissances, ","")&amp;IF($K259="","échéance du contrôle, ","")&amp;IF($L259="","connaissance des lieux, ","")&amp;IF($M259="","date de délivrance, ","")&amp;IF(AND($S259="Intérimaire",$N259=""),"date limite (fin de mission), ",""))&gt;0,"Incomplète : "&amp;LEFT(IF($A259="","salarié, ",IF(COUNTIF(Salariés!$H$2:$H$151,$A259)&gt;1,"salarié en double, ",""))&amp;IF($B259="","famille, ","")&amp;IF($E259="","type de contrôle, ","")&amp;IF(AND($T259="Obligatoire",$O259="",$S259&lt;&gt;"Jeune en dérogation (R. 4153-40)"),"attestation médicale, ","")&amp;IF($H259="","contrôle des connaissances, ","")&amp;IF($K259="","échéance du contrôle, ","")&amp;IF($L259="","connaissance des lieux, ","")&amp;IF($M259="","date de délivrance, ","")&amp;IF(AND($S259="Intérimaire",$N259=""),"date limite (fin de mission), ",""),LEN(IF($A259="","salarié, ",IF(COUNTIF(Salariés!$H$2:$H$151,$A259)&gt;1,"salarié en double, ",""))&amp;IF($B259="","famille, ","")&amp;IF($E259="","type de contrôle, ","")&amp;IF(AND($T259="Obligatoire",$O259="",$S259&lt;&gt;"Jeune en dérogation (R. 4153-40)"),"attestation médicale, ","")&amp;IF($H259="","contrôle des connaissances, ","")&amp;IF($K259="","échéance du contrôle, ","")&amp;IF($L259="","connaissance des lieux, ","")&amp;IF($M259="","date de délivrance, ","")&amp;IF(AND($S259="Intérimaire",$N259=""),"date limite (fin de mission), ",""))-2),IF(LEN(IF(AND($U259&lt;&gt;"",$M259&lt;&gt;"",$U259&gt;$M259),"attestation plus récente, ","")&amp;IF(AND($H259&lt;&gt;"",$M259&lt;&gt;"",$H259&gt;$M259),"contrôle plus récent, ","")&amp;IF(AND($L259&lt;&gt;"",$M259&lt;&gt;"",$L259&gt;$M259),"connaissance des lieux plus récente, ","")&amp;IF(AND($M259&lt;&gt;"",$M259&gt;TODAY()),"délivrance datée dans le futur, ",""))&gt;0,"À redélivrer : "&amp;LEFT(IF(AND($U259&lt;&gt;"",$M259&lt;&gt;"",$U259&gt;$M259),"attestation plus récente, ","")&amp;IF(AND($H259&lt;&gt;"",$M259&lt;&gt;"",$H259&gt;$M259),"contrôle plus récent, ","")&amp;IF(AND($L259&lt;&gt;"",$M259&lt;&gt;"",$L259&gt;$M259),"connaissance des lieux plus récente, ","")&amp;IF(AND($M259&lt;&gt;"",$M259&gt;TODAY()),"délivrance datée dans le futur, ",""),LEN(IF(AND($U259&lt;&gt;"",$M259&lt;&gt;"",$U259&gt;$M259),"attestation plus récente, ","")&amp;IF(AND($H259&lt;&gt;"",$M259&lt;&gt;"",$H259&gt;$M259),"contrôle plus récent, ","")&amp;IF(AND($L259&lt;&gt;"",$M259&lt;&gt;"",$L259&gt;$M259),"connaissance des lieux plus récente, ","")&amp;IF(AND($M259&lt;&gt;"",$M259&gt;TODAY()),"délivrance datée dans le futur, ",""))-2),IF($P259&lt;TODAY(),"Expirée",IF($P259-TODAY()&lt;=60,"À renouveler","Valide"))))))</f>
      </c>
      <c r="R259" s="8"/>
      <c r="S259" s="14">
        <f>IF($A259="","",IFERROR(INDEX(Salariés!$D$2:$D$151,MATCH($A259,Salariés!$H$2:$H$151,0))&amp;"",""))</f>
      </c>
      <c r="T259" s="14">
        <f>IF($B259="","",IFERROR(VLOOKUP($B259,'Référentiel'!$A$2:$B$10,2,FALSE),""))</f>
      </c>
      <c r="U259" s="14">
        <f>IF(OR($A259="",$T259&lt;&gt;"Obligatoire"),"",IFERROR(IF(INDEX(Salariés!$E$2:$E$151,MATCH($A259,Salariés!$H$2:$H$151,0))="","",INDEX(Salariés!$E$2:$E$151,MATCH($A259,Salariés!$H$2:$H$151,0))),""))</f>
      </c>
      <c r="V259" s="14">
        <f>IF(OR($Q259="Valide",$Q259="À renouveler"),$P259+ROW()/100000,"")</f>
      </c>
      <c r="W259" s="14">
        <f>IF(AND($A259&lt;&gt;"",$A259='Autorisation à imprimer'!$D$1,OR($Q259="Valide",$Q259="À renouveler")),ROW(),"")</f>
      </c>
    </row>
    <row r="260" spans="1:23" x14ac:dyDescent="0.25">
      <c r="A260" s="8"/>
      <c r="B260" s="8"/>
      <c r="C260" s="8"/>
      <c r="D260" s="8"/>
      <c r="E260" s="8"/>
      <c r="F260" s="8"/>
      <c r="G260" s="8"/>
      <c r="H260" s="12"/>
      <c r="I260" s="8"/>
      <c r="J260" s="12"/>
      <c r="K260" s="13">
        <f>IF(AND($H260&lt;&gt;"",AND($E260="CACES®",$F260&lt;&gt;"",$F260&lt;&gt;"Sans objet")),EDATE($H260,12*IFERROR(VLOOKUP($F260,'Référentiel'!$D$2:$G$9,4,FALSE),5))-1,IF($J260="","",$J260))</f>
      </c>
      <c r="L260" s="12"/>
      <c r="M260" s="12"/>
      <c r="N260" s="12"/>
      <c r="O260" s="13">
        <f>IF(OR($A260="",$T260&lt;&gt;"Obligatoire"),"",IFERROR(IF(INDEX(Salariés!$F$2:$F$151,MATCH($A260,Salariés!$H$2:$H$151,0))="","",INDEX(Salariés!$F$2:$F$151,MATCH($A260,Salariés!$H$2:$H$151,0))),""))</f>
      </c>
      <c r="P260" s="13">
        <f>IF(NOT(OR($A260&lt;&gt;"",$B260&lt;&gt;"")),"",IF(COUNT($O260,$K260,$N260)=0,"",MIN($O260,$K260,$N260)))</f>
      </c>
      <c r="Q260" s="14">
        <f>IF(NOT(OR($A260&lt;&gt;"",$B260&lt;&gt;"")),"",IF($S260="Jeune en dérogation (R. 4153-40)","À vérifier : régime des jeunes (R. 4153-40)",IF(LEN(IF($A260="","salarié, ",IF(COUNTIF(Salariés!$H$2:$H$151,$A260)&gt;1,"salarié en double, ",""))&amp;IF($B260="","famille, ","")&amp;IF($E260="","type de contrôle, ","")&amp;IF(AND($T260="Obligatoire",$O260="",$S260&lt;&gt;"Jeune en dérogation (R. 4153-40)"),"attestation médicale, ","")&amp;IF($H260="","contrôle des connaissances, ","")&amp;IF($K260="","échéance du contrôle, ","")&amp;IF($L260="","connaissance des lieux, ","")&amp;IF($M260="","date de délivrance, ","")&amp;IF(AND($S260="Intérimaire",$N260=""),"date limite (fin de mission), ",""))&gt;0,"Incomplète : "&amp;LEFT(IF($A260="","salarié, ",IF(COUNTIF(Salariés!$H$2:$H$151,$A260)&gt;1,"salarié en double, ",""))&amp;IF($B260="","famille, ","")&amp;IF($E260="","type de contrôle, ","")&amp;IF(AND($T260="Obligatoire",$O260="",$S260&lt;&gt;"Jeune en dérogation (R. 4153-40)"),"attestation médicale, ","")&amp;IF($H260="","contrôle des connaissances, ","")&amp;IF($K260="","échéance du contrôle, ","")&amp;IF($L260="","connaissance des lieux, ","")&amp;IF($M260="","date de délivrance, ","")&amp;IF(AND($S260="Intérimaire",$N260=""),"date limite (fin de mission), ",""),LEN(IF($A260="","salarié, ",IF(COUNTIF(Salariés!$H$2:$H$151,$A260)&gt;1,"salarié en double, ",""))&amp;IF($B260="","famille, ","")&amp;IF($E260="","type de contrôle, ","")&amp;IF(AND($T260="Obligatoire",$O260="",$S260&lt;&gt;"Jeune en dérogation (R. 4153-40)"),"attestation médicale, ","")&amp;IF($H260="","contrôle des connaissances, ","")&amp;IF($K260="","échéance du contrôle, ","")&amp;IF($L260="","connaissance des lieux, ","")&amp;IF($M260="","date de délivrance, ","")&amp;IF(AND($S260="Intérimaire",$N260=""),"date limite (fin de mission), ",""))-2),IF(LEN(IF(AND($U260&lt;&gt;"",$M260&lt;&gt;"",$U260&gt;$M260),"attestation plus récente, ","")&amp;IF(AND($H260&lt;&gt;"",$M260&lt;&gt;"",$H260&gt;$M260),"contrôle plus récent, ","")&amp;IF(AND($L260&lt;&gt;"",$M260&lt;&gt;"",$L260&gt;$M260),"connaissance des lieux plus récente, ","")&amp;IF(AND($M260&lt;&gt;"",$M260&gt;TODAY()),"délivrance datée dans le futur, ",""))&gt;0,"À redélivrer : "&amp;LEFT(IF(AND($U260&lt;&gt;"",$M260&lt;&gt;"",$U260&gt;$M260),"attestation plus récente, ","")&amp;IF(AND($H260&lt;&gt;"",$M260&lt;&gt;"",$H260&gt;$M260),"contrôle plus récent, ","")&amp;IF(AND($L260&lt;&gt;"",$M260&lt;&gt;"",$L260&gt;$M260),"connaissance des lieux plus récente, ","")&amp;IF(AND($M260&lt;&gt;"",$M260&gt;TODAY()),"délivrance datée dans le futur, ",""),LEN(IF(AND($U260&lt;&gt;"",$M260&lt;&gt;"",$U260&gt;$M260),"attestation plus récente, ","")&amp;IF(AND($H260&lt;&gt;"",$M260&lt;&gt;"",$H260&gt;$M260),"contrôle plus récent, ","")&amp;IF(AND($L260&lt;&gt;"",$M260&lt;&gt;"",$L260&gt;$M260),"connaissance des lieux plus récente, ","")&amp;IF(AND($M260&lt;&gt;"",$M260&gt;TODAY()),"délivrance datée dans le futur, ",""))-2),IF($P260&lt;TODAY(),"Expirée",IF($P260-TODAY()&lt;=60,"À renouveler","Valide"))))))</f>
      </c>
      <c r="R260" s="8"/>
      <c r="S260" s="14">
        <f>IF($A260="","",IFERROR(INDEX(Salariés!$D$2:$D$151,MATCH($A260,Salariés!$H$2:$H$151,0))&amp;"",""))</f>
      </c>
      <c r="T260" s="14">
        <f>IF($B260="","",IFERROR(VLOOKUP($B260,'Référentiel'!$A$2:$B$10,2,FALSE),""))</f>
      </c>
      <c r="U260" s="14">
        <f>IF(OR($A260="",$T260&lt;&gt;"Obligatoire"),"",IFERROR(IF(INDEX(Salariés!$E$2:$E$151,MATCH($A260,Salariés!$H$2:$H$151,0))="","",INDEX(Salariés!$E$2:$E$151,MATCH($A260,Salariés!$H$2:$H$151,0))),""))</f>
      </c>
      <c r="V260" s="14">
        <f>IF(OR($Q260="Valide",$Q260="À renouveler"),$P260+ROW()/100000,"")</f>
      </c>
      <c r="W260" s="14">
        <f>IF(AND($A260&lt;&gt;"",$A260='Autorisation à imprimer'!$D$1,OR($Q260="Valide",$Q260="À renouveler")),ROW(),"")</f>
      </c>
    </row>
    <row r="261" spans="1:23" x14ac:dyDescent="0.25">
      <c r="A261" s="8"/>
      <c r="B261" s="8"/>
      <c r="C261" s="8"/>
      <c r="D261" s="8"/>
      <c r="E261" s="8"/>
      <c r="F261" s="8"/>
      <c r="G261" s="8"/>
      <c r="H261" s="12"/>
      <c r="I261" s="8"/>
      <c r="J261" s="12"/>
      <c r="K261" s="13">
        <f>IF(AND($H261&lt;&gt;"",AND($E261="CACES®",$F261&lt;&gt;"",$F261&lt;&gt;"Sans objet")),EDATE($H261,12*IFERROR(VLOOKUP($F261,'Référentiel'!$D$2:$G$9,4,FALSE),5))-1,IF($J261="","",$J261))</f>
      </c>
      <c r="L261" s="12"/>
      <c r="M261" s="12"/>
      <c r="N261" s="12"/>
      <c r="O261" s="13">
        <f>IF(OR($A261="",$T261&lt;&gt;"Obligatoire"),"",IFERROR(IF(INDEX(Salariés!$F$2:$F$151,MATCH($A261,Salariés!$H$2:$H$151,0))="","",INDEX(Salariés!$F$2:$F$151,MATCH($A261,Salariés!$H$2:$H$151,0))),""))</f>
      </c>
      <c r="P261" s="13">
        <f>IF(NOT(OR($A261&lt;&gt;"",$B261&lt;&gt;"")),"",IF(COUNT($O261,$K261,$N261)=0,"",MIN($O261,$K261,$N261)))</f>
      </c>
      <c r="Q261" s="14">
        <f>IF(NOT(OR($A261&lt;&gt;"",$B261&lt;&gt;"")),"",IF($S261="Jeune en dérogation (R. 4153-40)","À vérifier : régime des jeunes (R. 4153-40)",IF(LEN(IF($A261="","salarié, ",IF(COUNTIF(Salariés!$H$2:$H$151,$A261)&gt;1,"salarié en double, ",""))&amp;IF($B261="","famille, ","")&amp;IF($E261="","type de contrôle, ","")&amp;IF(AND($T261="Obligatoire",$O261="",$S261&lt;&gt;"Jeune en dérogation (R. 4153-40)"),"attestation médicale, ","")&amp;IF($H261="","contrôle des connaissances, ","")&amp;IF($K261="","échéance du contrôle, ","")&amp;IF($L261="","connaissance des lieux, ","")&amp;IF($M261="","date de délivrance, ","")&amp;IF(AND($S261="Intérimaire",$N261=""),"date limite (fin de mission), ",""))&gt;0,"Incomplète : "&amp;LEFT(IF($A261="","salarié, ",IF(COUNTIF(Salariés!$H$2:$H$151,$A261)&gt;1,"salarié en double, ",""))&amp;IF($B261="","famille, ","")&amp;IF($E261="","type de contrôle, ","")&amp;IF(AND($T261="Obligatoire",$O261="",$S261&lt;&gt;"Jeune en dérogation (R. 4153-40)"),"attestation médicale, ","")&amp;IF($H261="","contrôle des connaissances, ","")&amp;IF($K261="","échéance du contrôle, ","")&amp;IF($L261="","connaissance des lieux, ","")&amp;IF($M261="","date de délivrance, ","")&amp;IF(AND($S261="Intérimaire",$N261=""),"date limite (fin de mission), ",""),LEN(IF($A261="","salarié, ",IF(COUNTIF(Salariés!$H$2:$H$151,$A261)&gt;1,"salarié en double, ",""))&amp;IF($B261="","famille, ","")&amp;IF($E261="","type de contrôle, ","")&amp;IF(AND($T261="Obligatoire",$O261="",$S261&lt;&gt;"Jeune en dérogation (R. 4153-40)"),"attestation médicale, ","")&amp;IF($H261="","contrôle des connaissances, ","")&amp;IF($K261="","échéance du contrôle, ","")&amp;IF($L261="","connaissance des lieux, ","")&amp;IF($M261="","date de délivrance, ","")&amp;IF(AND($S261="Intérimaire",$N261=""),"date limite (fin de mission), ",""))-2),IF(LEN(IF(AND($U261&lt;&gt;"",$M261&lt;&gt;"",$U261&gt;$M261),"attestation plus récente, ","")&amp;IF(AND($H261&lt;&gt;"",$M261&lt;&gt;"",$H261&gt;$M261),"contrôle plus récent, ","")&amp;IF(AND($L261&lt;&gt;"",$M261&lt;&gt;"",$L261&gt;$M261),"connaissance des lieux plus récente, ","")&amp;IF(AND($M261&lt;&gt;"",$M261&gt;TODAY()),"délivrance datée dans le futur, ",""))&gt;0,"À redélivrer : "&amp;LEFT(IF(AND($U261&lt;&gt;"",$M261&lt;&gt;"",$U261&gt;$M261),"attestation plus récente, ","")&amp;IF(AND($H261&lt;&gt;"",$M261&lt;&gt;"",$H261&gt;$M261),"contrôle plus récent, ","")&amp;IF(AND($L261&lt;&gt;"",$M261&lt;&gt;"",$L261&gt;$M261),"connaissance des lieux plus récente, ","")&amp;IF(AND($M261&lt;&gt;"",$M261&gt;TODAY()),"délivrance datée dans le futur, ",""),LEN(IF(AND($U261&lt;&gt;"",$M261&lt;&gt;"",$U261&gt;$M261),"attestation plus récente, ","")&amp;IF(AND($H261&lt;&gt;"",$M261&lt;&gt;"",$H261&gt;$M261),"contrôle plus récent, ","")&amp;IF(AND($L261&lt;&gt;"",$M261&lt;&gt;"",$L261&gt;$M261),"connaissance des lieux plus récente, ","")&amp;IF(AND($M261&lt;&gt;"",$M261&gt;TODAY()),"délivrance datée dans le futur, ",""))-2),IF($P261&lt;TODAY(),"Expirée",IF($P261-TODAY()&lt;=60,"À renouveler","Valide"))))))</f>
      </c>
      <c r="R261" s="8"/>
      <c r="S261" s="14">
        <f>IF($A261="","",IFERROR(INDEX(Salariés!$D$2:$D$151,MATCH($A261,Salariés!$H$2:$H$151,0))&amp;"",""))</f>
      </c>
      <c r="T261" s="14">
        <f>IF($B261="","",IFERROR(VLOOKUP($B261,'Référentiel'!$A$2:$B$10,2,FALSE),""))</f>
      </c>
      <c r="U261" s="14">
        <f>IF(OR($A261="",$T261&lt;&gt;"Obligatoire"),"",IFERROR(IF(INDEX(Salariés!$E$2:$E$151,MATCH($A261,Salariés!$H$2:$H$151,0))="","",INDEX(Salariés!$E$2:$E$151,MATCH($A261,Salariés!$H$2:$H$151,0))),""))</f>
      </c>
      <c r="V261" s="14">
        <f>IF(OR($Q261="Valide",$Q261="À renouveler"),$P261+ROW()/100000,"")</f>
      </c>
      <c r="W261" s="14">
        <f>IF(AND($A261&lt;&gt;"",$A261='Autorisation à imprimer'!$D$1,OR($Q261="Valide",$Q261="À renouveler")),ROW(),"")</f>
      </c>
    </row>
    <row r="262" spans="1:23" x14ac:dyDescent="0.25">
      <c r="A262" s="8"/>
      <c r="B262" s="8"/>
      <c r="C262" s="8"/>
      <c r="D262" s="8"/>
      <c r="E262" s="8"/>
      <c r="F262" s="8"/>
      <c r="G262" s="8"/>
      <c r="H262" s="12"/>
      <c r="I262" s="8"/>
      <c r="J262" s="12"/>
      <c r="K262" s="13">
        <f>IF(AND($H262&lt;&gt;"",AND($E262="CACES®",$F262&lt;&gt;"",$F262&lt;&gt;"Sans objet")),EDATE($H262,12*IFERROR(VLOOKUP($F262,'Référentiel'!$D$2:$G$9,4,FALSE),5))-1,IF($J262="","",$J262))</f>
      </c>
      <c r="L262" s="12"/>
      <c r="M262" s="12"/>
      <c r="N262" s="12"/>
      <c r="O262" s="13">
        <f>IF(OR($A262="",$T262&lt;&gt;"Obligatoire"),"",IFERROR(IF(INDEX(Salariés!$F$2:$F$151,MATCH($A262,Salariés!$H$2:$H$151,0))="","",INDEX(Salariés!$F$2:$F$151,MATCH($A262,Salariés!$H$2:$H$151,0))),""))</f>
      </c>
      <c r="P262" s="13">
        <f>IF(NOT(OR($A262&lt;&gt;"",$B262&lt;&gt;"")),"",IF(COUNT($O262,$K262,$N262)=0,"",MIN($O262,$K262,$N262)))</f>
      </c>
      <c r="Q262" s="14">
        <f>IF(NOT(OR($A262&lt;&gt;"",$B262&lt;&gt;"")),"",IF($S262="Jeune en dérogation (R. 4153-40)","À vérifier : régime des jeunes (R. 4153-40)",IF(LEN(IF($A262="","salarié, ",IF(COUNTIF(Salariés!$H$2:$H$151,$A262)&gt;1,"salarié en double, ",""))&amp;IF($B262="","famille, ","")&amp;IF($E262="","type de contrôle, ","")&amp;IF(AND($T262="Obligatoire",$O262="",$S262&lt;&gt;"Jeune en dérogation (R. 4153-40)"),"attestation médicale, ","")&amp;IF($H262="","contrôle des connaissances, ","")&amp;IF($K262="","échéance du contrôle, ","")&amp;IF($L262="","connaissance des lieux, ","")&amp;IF($M262="","date de délivrance, ","")&amp;IF(AND($S262="Intérimaire",$N262=""),"date limite (fin de mission), ",""))&gt;0,"Incomplète : "&amp;LEFT(IF($A262="","salarié, ",IF(COUNTIF(Salariés!$H$2:$H$151,$A262)&gt;1,"salarié en double, ",""))&amp;IF($B262="","famille, ","")&amp;IF($E262="","type de contrôle, ","")&amp;IF(AND($T262="Obligatoire",$O262="",$S262&lt;&gt;"Jeune en dérogation (R. 4153-40)"),"attestation médicale, ","")&amp;IF($H262="","contrôle des connaissances, ","")&amp;IF($K262="","échéance du contrôle, ","")&amp;IF($L262="","connaissance des lieux, ","")&amp;IF($M262="","date de délivrance, ","")&amp;IF(AND($S262="Intérimaire",$N262=""),"date limite (fin de mission), ",""),LEN(IF($A262="","salarié, ",IF(COUNTIF(Salariés!$H$2:$H$151,$A262)&gt;1,"salarié en double, ",""))&amp;IF($B262="","famille, ","")&amp;IF($E262="","type de contrôle, ","")&amp;IF(AND($T262="Obligatoire",$O262="",$S262&lt;&gt;"Jeune en dérogation (R. 4153-40)"),"attestation médicale, ","")&amp;IF($H262="","contrôle des connaissances, ","")&amp;IF($K262="","échéance du contrôle, ","")&amp;IF($L262="","connaissance des lieux, ","")&amp;IF($M262="","date de délivrance, ","")&amp;IF(AND($S262="Intérimaire",$N262=""),"date limite (fin de mission), ",""))-2),IF(LEN(IF(AND($U262&lt;&gt;"",$M262&lt;&gt;"",$U262&gt;$M262),"attestation plus récente, ","")&amp;IF(AND($H262&lt;&gt;"",$M262&lt;&gt;"",$H262&gt;$M262),"contrôle plus récent, ","")&amp;IF(AND($L262&lt;&gt;"",$M262&lt;&gt;"",$L262&gt;$M262),"connaissance des lieux plus récente, ","")&amp;IF(AND($M262&lt;&gt;"",$M262&gt;TODAY()),"délivrance datée dans le futur, ",""))&gt;0,"À redélivrer : "&amp;LEFT(IF(AND($U262&lt;&gt;"",$M262&lt;&gt;"",$U262&gt;$M262),"attestation plus récente, ","")&amp;IF(AND($H262&lt;&gt;"",$M262&lt;&gt;"",$H262&gt;$M262),"contrôle plus récent, ","")&amp;IF(AND($L262&lt;&gt;"",$M262&lt;&gt;"",$L262&gt;$M262),"connaissance des lieux plus récente, ","")&amp;IF(AND($M262&lt;&gt;"",$M262&gt;TODAY()),"délivrance datée dans le futur, ",""),LEN(IF(AND($U262&lt;&gt;"",$M262&lt;&gt;"",$U262&gt;$M262),"attestation plus récente, ","")&amp;IF(AND($H262&lt;&gt;"",$M262&lt;&gt;"",$H262&gt;$M262),"contrôle plus récent, ","")&amp;IF(AND($L262&lt;&gt;"",$M262&lt;&gt;"",$L262&gt;$M262),"connaissance des lieux plus récente, ","")&amp;IF(AND($M262&lt;&gt;"",$M262&gt;TODAY()),"délivrance datée dans le futur, ",""))-2),IF($P262&lt;TODAY(),"Expirée",IF($P262-TODAY()&lt;=60,"À renouveler","Valide"))))))</f>
      </c>
      <c r="R262" s="8"/>
      <c r="S262" s="14">
        <f>IF($A262="","",IFERROR(INDEX(Salariés!$D$2:$D$151,MATCH($A262,Salariés!$H$2:$H$151,0))&amp;"",""))</f>
      </c>
      <c r="T262" s="14">
        <f>IF($B262="","",IFERROR(VLOOKUP($B262,'Référentiel'!$A$2:$B$10,2,FALSE),""))</f>
      </c>
      <c r="U262" s="14">
        <f>IF(OR($A262="",$T262&lt;&gt;"Obligatoire"),"",IFERROR(IF(INDEX(Salariés!$E$2:$E$151,MATCH($A262,Salariés!$H$2:$H$151,0))="","",INDEX(Salariés!$E$2:$E$151,MATCH($A262,Salariés!$H$2:$H$151,0))),""))</f>
      </c>
      <c r="V262" s="14">
        <f>IF(OR($Q262="Valide",$Q262="À renouveler"),$P262+ROW()/100000,"")</f>
      </c>
      <c r="W262" s="14">
        <f>IF(AND($A262&lt;&gt;"",$A262='Autorisation à imprimer'!$D$1,OR($Q262="Valide",$Q262="À renouveler")),ROW(),"")</f>
      </c>
    </row>
    <row r="263" spans="1:23" x14ac:dyDescent="0.25">
      <c r="A263" s="8"/>
      <c r="B263" s="8"/>
      <c r="C263" s="8"/>
      <c r="D263" s="8"/>
      <c r="E263" s="8"/>
      <c r="F263" s="8"/>
      <c r="G263" s="8"/>
      <c r="H263" s="12"/>
      <c r="I263" s="8"/>
      <c r="J263" s="12"/>
      <c r="K263" s="13">
        <f>IF(AND($H263&lt;&gt;"",AND($E263="CACES®",$F263&lt;&gt;"",$F263&lt;&gt;"Sans objet")),EDATE($H263,12*IFERROR(VLOOKUP($F263,'Référentiel'!$D$2:$G$9,4,FALSE),5))-1,IF($J263="","",$J263))</f>
      </c>
      <c r="L263" s="12"/>
      <c r="M263" s="12"/>
      <c r="N263" s="12"/>
      <c r="O263" s="13">
        <f>IF(OR($A263="",$T263&lt;&gt;"Obligatoire"),"",IFERROR(IF(INDEX(Salariés!$F$2:$F$151,MATCH($A263,Salariés!$H$2:$H$151,0))="","",INDEX(Salariés!$F$2:$F$151,MATCH($A263,Salariés!$H$2:$H$151,0))),""))</f>
      </c>
      <c r="P263" s="13">
        <f>IF(NOT(OR($A263&lt;&gt;"",$B263&lt;&gt;"")),"",IF(COUNT($O263,$K263,$N263)=0,"",MIN($O263,$K263,$N263)))</f>
      </c>
      <c r="Q263" s="14">
        <f>IF(NOT(OR($A263&lt;&gt;"",$B263&lt;&gt;"")),"",IF($S263="Jeune en dérogation (R. 4153-40)","À vérifier : régime des jeunes (R. 4153-40)",IF(LEN(IF($A263="","salarié, ",IF(COUNTIF(Salariés!$H$2:$H$151,$A263)&gt;1,"salarié en double, ",""))&amp;IF($B263="","famille, ","")&amp;IF($E263="","type de contrôle, ","")&amp;IF(AND($T263="Obligatoire",$O263="",$S263&lt;&gt;"Jeune en dérogation (R. 4153-40)"),"attestation médicale, ","")&amp;IF($H263="","contrôle des connaissances, ","")&amp;IF($K263="","échéance du contrôle, ","")&amp;IF($L263="","connaissance des lieux, ","")&amp;IF($M263="","date de délivrance, ","")&amp;IF(AND($S263="Intérimaire",$N263=""),"date limite (fin de mission), ",""))&gt;0,"Incomplète : "&amp;LEFT(IF($A263="","salarié, ",IF(COUNTIF(Salariés!$H$2:$H$151,$A263)&gt;1,"salarié en double, ",""))&amp;IF($B263="","famille, ","")&amp;IF($E263="","type de contrôle, ","")&amp;IF(AND($T263="Obligatoire",$O263="",$S263&lt;&gt;"Jeune en dérogation (R. 4153-40)"),"attestation médicale, ","")&amp;IF($H263="","contrôle des connaissances, ","")&amp;IF($K263="","échéance du contrôle, ","")&amp;IF($L263="","connaissance des lieux, ","")&amp;IF($M263="","date de délivrance, ","")&amp;IF(AND($S263="Intérimaire",$N263=""),"date limite (fin de mission), ",""),LEN(IF($A263="","salarié, ",IF(COUNTIF(Salariés!$H$2:$H$151,$A263)&gt;1,"salarié en double, ",""))&amp;IF($B263="","famille, ","")&amp;IF($E263="","type de contrôle, ","")&amp;IF(AND($T263="Obligatoire",$O263="",$S263&lt;&gt;"Jeune en dérogation (R. 4153-40)"),"attestation médicale, ","")&amp;IF($H263="","contrôle des connaissances, ","")&amp;IF($K263="","échéance du contrôle, ","")&amp;IF($L263="","connaissance des lieux, ","")&amp;IF($M263="","date de délivrance, ","")&amp;IF(AND($S263="Intérimaire",$N263=""),"date limite (fin de mission), ",""))-2),IF(LEN(IF(AND($U263&lt;&gt;"",$M263&lt;&gt;"",$U263&gt;$M263),"attestation plus récente, ","")&amp;IF(AND($H263&lt;&gt;"",$M263&lt;&gt;"",$H263&gt;$M263),"contrôle plus récent, ","")&amp;IF(AND($L263&lt;&gt;"",$M263&lt;&gt;"",$L263&gt;$M263),"connaissance des lieux plus récente, ","")&amp;IF(AND($M263&lt;&gt;"",$M263&gt;TODAY()),"délivrance datée dans le futur, ",""))&gt;0,"À redélivrer : "&amp;LEFT(IF(AND($U263&lt;&gt;"",$M263&lt;&gt;"",$U263&gt;$M263),"attestation plus récente, ","")&amp;IF(AND($H263&lt;&gt;"",$M263&lt;&gt;"",$H263&gt;$M263),"contrôle plus récent, ","")&amp;IF(AND($L263&lt;&gt;"",$M263&lt;&gt;"",$L263&gt;$M263),"connaissance des lieux plus récente, ","")&amp;IF(AND($M263&lt;&gt;"",$M263&gt;TODAY()),"délivrance datée dans le futur, ",""),LEN(IF(AND($U263&lt;&gt;"",$M263&lt;&gt;"",$U263&gt;$M263),"attestation plus récente, ","")&amp;IF(AND($H263&lt;&gt;"",$M263&lt;&gt;"",$H263&gt;$M263),"contrôle plus récent, ","")&amp;IF(AND($L263&lt;&gt;"",$M263&lt;&gt;"",$L263&gt;$M263),"connaissance des lieux plus récente, ","")&amp;IF(AND($M263&lt;&gt;"",$M263&gt;TODAY()),"délivrance datée dans le futur, ",""))-2),IF($P263&lt;TODAY(),"Expirée",IF($P263-TODAY()&lt;=60,"À renouveler","Valide"))))))</f>
      </c>
      <c r="R263" s="8"/>
      <c r="S263" s="14">
        <f>IF($A263="","",IFERROR(INDEX(Salariés!$D$2:$D$151,MATCH($A263,Salariés!$H$2:$H$151,0))&amp;"",""))</f>
      </c>
      <c r="T263" s="14">
        <f>IF($B263="","",IFERROR(VLOOKUP($B263,'Référentiel'!$A$2:$B$10,2,FALSE),""))</f>
      </c>
      <c r="U263" s="14">
        <f>IF(OR($A263="",$T263&lt;&gt;"Obligatoire"),"",IFERROR(IF(INDEX(Salariés!$E$2:$E$151,MATCH($A263,Salariés!$H$2:$H$151,0))="","",INDEX(Salariés!$E$2:$E$151,MATCH($A263,Salariés!$H$2:$H$151,0))),""))</f>
      </c>
      <c r="V263" s="14">
        <f>IF(OR($Q263="Valide",$Q263="À renouveler"),$P263+ROW()/100000,"")</f>
      </c>
      <c r="W263" s="14">
        <f>IF(AND($A263&lt;&gt;"",$A263='Autorisation à imprimer'!$D$1,OR($Q263="Valide",$Q263="À renouveler")),ROW(),"")</f>
      </c>
    </row>
    <row r="264" spans="1:23" x14ac:dyDescent="0.25">
      <c r="A264" s="8"/>
      <c r="B264" s="8"/>
      <c r="C264" s="8"/>
      <c r="D264" s="8"/>
      <c r="E264" s="8"/>
      <c r="F264" s="8"/>
      <c r="G264" s="8"/>
      <c r="H264" s="12"/>
      <c r="I264" s="8"/>
      <c r="J264" s="12"/>
      <c r="K264" s="13">
        <f>IF(AND($H264&lt;&gt;"",AND($E264="CACES®",$F264&lt;&gt;"",$F264&lt;&gt;"Sans objet")),EDATE($H264,12*IFERROR(VLOOKUP($F264,'Référentiel'!$D$2:$G$9,4,FALSE),5))-1,IF($J264="","",$J264))</f>
      </c>
      <c r="L264" s="12"/>
      <c r="M264" s="12"/>
      <c r="N264" s="12"/>
      <c r="O264" s="13">
        <f>IF(OR($A264="",$T264&lt;&gt;"Obligatoire"),"",IFERROR(IF(INDEX(Salariés!$F$2:$F$151,MATCH($A264,Salariés!$H$2:$H$151,0))="","",INDEX(Salariés!$F$2:$F$151,MATCH($A264,Salariés!$H$2:$H$151,0))),""))</f>
      </c>
      <c r="P264" s="13">
        <f>IF(NOT(OR($A264&lt;&gt;"",$B264&lt;&gt;"")),"",IF(COUNT($O264,$K264,$N264)=0,"",MIN($O264,$K264,$N264)))</f>
      </c>
      <c r="Q264" s="14">
        <f>IF(NOT(OR($A264&lt;&gt;"",$B264&lt;&gt;"")),"",IF($S264="Jeune en dérogation (R. 4153-40)","À vérifier : régime des jeunes (R. 4153-40)",IF(LEN(IF($A264="","salarié, ",IF(COUNTIF(Salariés!$H$2:$H$151,$A264)&gt;1,"salarié en double, ",""))&amp;IF($B264="","famille, ","")&amp;IF($E264="","type de contrôle, ","")&amp;IF(AND($T264="Obligatoire",$O264="",$S264&lt;&gt;"Jeune en dérogation (R. 4153-40)"),"attestation médicale, ","")&amp;IF($H264="","contrôle des connaissances, ","")&amp;IF($K264="","échéance du contrôle, ","")&amp;IF($L264="","connaissance des lieux, ","")&amp;IF($M264="","date de délivrance, ","")&amp;IF(AND($S264="Intérimaire",$N264=""),"date limite (fin de mission), ",""))&gt;0,"Incomplète : "&amp;LEFT(IF($A264="","salarié, ",IF(COUNTIF(Salariés!$H$2:$H$151,$A264)&gt;1,"salarié en double, ",""))&amp;IF($B264="","famille, ","")&amp;IF($E264="","type de contrôle, ","")&amp;IF(AND($T264="Obligatoire",$O264="",$S264&lt;&gt;"Jeune en dérogation (R. 4153-40)"),"attestation médicale, ","")&amp;IF($H264="","contrôle des connaissances, ","")&amp;IF($K264="","échéance du contrôle, ","")&amp;IF($L264="","connaissance des lieux, ","")&amp;IF($M264="","date de délivrance, ","")&amp;IF(AND($S264="Intérimaire",$N264=""),"date limite (fin de mission), ",""),LEN(IF($A264="","salarié, ",IF(COUNTIF(Salariés!$H$2:$H$151,$A264)&gt;1,"salarié en double, ",""))&amp;IF($B264="","famille, ","")&amp;IF($E264="","type de contrôle, ","")&amp;IF(AND($T264="Obligatoire",$O264="",$S264&lt;&gt;"Jeune en dérogation (R. 4153-40)"),"attestation médicale, ","")&amp;IF($H264="","contrôle des connaissances, ","")&amp;IF($K264="","échéance du contrôle, ","")&amp;IF($L264="","connaissance des lieux, ","")&amp;IF($M264="","date de délivrance, ","")&amp;IF(AND($S264="Intérimaire",$N264=""),"date limite (fin de mission), ",""))-2),IF(LEN(IF(AND($U264&lt;&gt;"",$M264&lt;&gt;"",$U264&gt;$M264),"attestation plus récente, ","")&amp;IF(AND($H264&lt;&gt;"",$M264&lt;&gt;"",$H264&gt;$M264),"contrôle plus récent, ","")&amp;IF(AND($L264&lt;&gt;"",$M264&lt;&gt;"",$L264&gt;$M264),"connaissance des lieux plus récente, ","")&amp;IF(AND($M264&lt;&gt;"",$M264&gt;TODAY()),"délivrance datée dans le futur, ",""))&gt;0,"À redélivrer : "&amp;LEFT(IF(AND($U264&lt;&gt;"",$M264&lt;&gt;"",$U264&gt;$M264),"attestation plus récente, ","")&amp;IF(AND($H264&lt;&gt;"",$M264&lt;&gt;"",$H264&gt;$M264),"contrôle plus récent, ","")&amp;IF(AND($L264&lt;&gt;"",$M264&lt;&gt;"",$L264&gt;$M264),"connaissance des lieux plus récente, ","")&amp;IF(AND($M264&lt;&gt;"",$M264&gt;TODAY()),"délivrance datée dans le futur, ",""),LEN(IF(AND($U264&lt;&gt;"",$M264&lt;&gt;"",$U264&gt;$M264),"attestation plus récente, ","")&amp;IF(AND($H264&lt;&gt;"",$M264&lt;&gt;"",$H264&gt;$M264),"contrôle plus récent, ","")&amp;IF(AND($L264&lt;&gt;"",$M264&lt;&gt;"",$L264&gt;$M264),"connaissance des lieux plus récente, ","")&amp;IF(AND($M264&lt;&gt;"",$M264&gt;TODAY()),"délivrance datée dans le futur, ",""))-2),IF($P264&lt;TODAY(),"Expirée",IF($P264-TODAY()&lt;=60,"À renouveler","Valide"))))))</f>
      </c>
      <c r="R264" s="8"/>
      <c r="S264" s="14">
        <f>IF($A264="","",IFERROR(INDEX(Salariés!$D$2:$D$151,MATCH($A264,Salariés!$H$2:$H$151,0))&amp;"",""))</f>
      </c>
      <c r="T264" s="14">
        <f>IF($B264="","",IFERROR(VLOOKUP($B264,'Référentiel'!$A$2:$B$10,2,FALSE),""))</f>
      </c>
      <c r="U264" s="14">
        <f>IF(OR($A264="",$T264&lt;&gt;"Obligatoire"),"",IFERROR(IF(INDEX(Salariés!$E$2:$E$151,MATCH($A264,Salariés!$H$2:$H$151,0))="","",INDEX(Salariés!$E$2:$E$151,MATCH($A264,Salariés!$H$2:$H$151,0))),""))</f>
      </c>
      <c r="V264" s="14">
        <f>IF(OR($Q264="Valide",$Q264="À renouveler"),$P264+ROW()/100000,"")</f>
      </c>
      <c r="W264" s="14">
        <f>IF(AND($A264&lt;&gt;"",$A264='Autorisation à imprimer'!$D$1,OR($Q264="Valide",$Q264="À renouveler")),ROW(),"")</f>
      </c>
    </row>
    <row r="265" spans="1:23" x14ac:dyDescent="0.25">
      <c r="A265" s="8"/>
      <c r="B265" s="8"/>
      <c r="C265" s="8"/>
      <c r="D265" s="8"/>
      <c r="E265" s="8"/>
      <c r="F265" s="8"/>
      <c r="G265" s="8"/>
      <c r="H265" s="12"/>
      <c r="I265" s="8"/>
      <c r="J265" s="12"/>
      <c r="K265" s="13">
        <f>IF(AND($H265&lt;&gt;"",AND($E265="CACES®",$F265&lt;&gt;"",$F265&lt;&gt;"Sans objet")),EDATE($H265,12*IFERROR(VLOOKUP($F265,'Référentiel'!$D$2:$G$9,4,FALSE),5))-1,IF($J265="","",$J265))</f>
      </c>
      <c r="L265" s="12"/>
      <c r="M265" s="12"/>
      <c r="N265" s="12"/>
      <c r="O265" s="13">
        <f>IF(OR($A265="",$T265&lt;&gt;"Obligatoire"),"",IFERROR(IF(INDEX(Salariés!$F$2:$F$151,MATCH($A265,Salariés!$H$2:$H$151,0))="","",INDEX(Salariés!$F$2:$F$151,MATCH($A265,Salariés!$H$2:$H$151,0))),""))</f>
      </c>
      <c r="P265" s="13">
        <f>IF(NOT(OR($A265&lt;&gt;"",$B265&lt;&gt;"")),"",IF(COUNT($O265,$K265,$N265)=0,"",MIN($O265,$K265,$N265)))</f>
      </c>
      <c r="Q265" s="14">
        <f>IF(NOT(OR($A265&lt;&gt;"",$B265&lt;&gt;"")),"",IF($S265="Jeune en dérogation (R. 4153-40)","À vérifier : régime des jeunes (R. 4153-40)",IF(LEN(IF($A265="","salarié, ",IF(COUNTIF(Salariés!$H$2:$H$151,$A265)&gt;1,"salarié en double, ",""))&amp;IF($B265="","famille, ","")&amp;IF($E265="","type de contrôle, ","")&amp;IF(AND($T265="Obligatoire",$O265="",$S265&lt;&gt;"Jeune en dérogation (R. 4153-40)"),"attestation médicale, ","")&amp;IF($H265="","contrôle des connaissances, ","")&amp;IF($K265="","échéance du contrôle, ","")&amp;IF($L265="","connaissance des lieux, ","")&amp;IF($M265="","date de délivrance, ","")&amp;IF(AND($S265="Intérimaire",$N265=""),"date limite (fin de mission), ",""))&gt;0,"Incomplète : "&amp;LEFT(IF($A265="","salarié, ",IF(COUNTIF(Salariés!$H$2:$H$151,$A265)&gt;1,"salarié en double, ",""))&amp;IF($B265="","famille, ","")&amp;IF($E265="","type de contrôle, ","")&amp;IF(AND($T265="Obligatoire",$O265="",$S265&lt;&gt;"Jeune en dérogation (R. 4153-40)"),"attestation médicale, ","")&amp;IF($H265="","contrôle des connaissances, ","")&amp;IF($K265="","échéance du contrôle, ","")&amp;IF($L265="","connaissance des lieux, ","")&amp;IF($M265="","date de délivrance, ","")&amp;IF(AND($S265="Intérimaire",$N265=""),"date limite (fin de mission), ",""),LEN(IF($A265="","salarié, ",IF(COUNTIF(Salariés!$H$2:$H$151,$A265)&gt;1,"salarié en double, ",""))&amp;IF($B265="","famille, ","")&amp;IF($E265="","type de contrôle, ","")&amp;IF(AND($T265="Obligatoire",$O265="",$S265&lt;&gt;"Jeune en dérogation (R. 4153-40)"),"attestation médicale, ","")&amp;IF($H265="","contrôle des connaissances, ","")&amp;IF($K265="","échéance du contrôle, ","")&amp;IF($L265="","connaissance des lieux, ","")&amp;IF($M265="","date de délivrance, ","")&amp;IF(AND($S265="Intérimaire",$N265=""),"date limite (fin de mission), ",""))-2),IF(LEN(IF(AND($U265&lt;&gt;"",$M265&lt;&gt;"",$U265&gt;$M265),"attestation plus récente, ","")&amp;IF(AND($H265&lt;&gt;"",$M265&lt;&gt;"",$H265&gt;$M265),"contrôle plus récent, ","")&amp;IF(AND($L265&lt;&gt;"",$M265&lt;&gt;"",$L265&gt;$M265),"connaissance des lieux plus récente, ","")&amp;IF(AND($M265&lt;&gt;"",$M265&gt;TODAY()),"délivrance datée dans le futur, ",""))&gt;0,"À redélivrer : "&amp;LEFT(IF(AND($U265&lt;&gt;"",$M265&lt;&gt;"",$U265&gt;$M265),"attestation plus récente, ","")&amp;IF(AND($H265&lt;&gt;"",$M265&lt;&gt;"",$H265&gt;$M265),"contrôle plus récent, ","")&amp;IF(AND($L265&lt;&gt;"",$M265&lt;&gt;"",$L265&gt;$M265),"connaissance des lieux plus récente, ","")&amp;IF(AND($M265&lt;&gt;"",$M265&gt;TODAY()),"délivrance datée dans le futur, ",""),LEN(IF(AND($U265&lt;&gt;"",$M265&lt;&gt;"",$U265&gt;$M265),"attestation plus récente, ","")&amp;IF(AND($H265&lt;&gt;"",$M265&lt;&gt;"",$H265&gt;$M265),"contrôle plus récent, ","")&amp;IF(AND($L265&lt;&gt;"",$M265&lt;&gt;"",$L265&gt;$M265),"connaissance des lieux plus récente, ","")&amp;IF(AND($M265&lt;&gt;"",$M265&gt;TODAY()),"délivrance datée dans le futur, ",""))-2),IF($P265&lt;TODAY(),"Expirée",IF($P265-TODAY()&lt;=60,"À renouveler","Valide"))))))</f>
      </c>
      <c r="R265" s="8"/>
      <c r="S265" s="14">
        <f>IF($A265="","",IFERROR(INDEX(Salariés!$D$2:$D$151,MATCH($A265,Salariés!$H$2:$H$151,0))&amp;"",""))</f>
      </c>
      <c r="T265" s="14">
        <f>IF($B265="","",IFERROR(VLOOKUP($B265,'Référentiel'!$A$2:$B$10,2,FALSE),""))</f>
      </c>
      <c r="U265" s="14">
        <f>IF(OR($A265="",$T265&lt;&gt;"Obligatoire"),"",IFERROR(IF(INDEX(Salariés!$E$2:$E$151,MATCH($A265,Salariés!$H$2:$H$151,0))="","",INDEX(Salariés!$E$2:$E$151,MATCH($A265,Salariés!$H$2:$H$151,0))),""))</f>
      </c>
      <c r="V265" s="14">
        <f>IF(OR($Q265="Valide",$Q265="À renouveler"),$P265+ROW()/100000,"")</f>
      </c>
      <c r="W265" s="14">
        <f>IF(AND($A265&lt;&gt;"",$A265='Autorisation à imprimer'!$D$1,OR($Q265="Valide",$Q265="À renouveler")),ROW(),"")</f>
      </c>
    </row>
    <row r="266" spans="1:23" x14ac:dyDescent="0.25">
      <c r="A266" s="8"/>
      <c r="B266" s="8"/>
      <c r="C266" s="8"/>
      <c r="D266" s="8"/>
      <c r="E266" s="8"/>
      <c r="F266" s="8"/>
      <c r="G266" s="8"/>
      <c r="H266" s="12"/>
      <c r="I266" s="8"/>
      <c r="J266" s="12"/>
      <c r="K266" s="13">
        <f>IF(AND($H266&lt;&gt;"",AND($E266="CACES®",$F266&lt;&gt;"",$F266&lt;&gt;"Sans objet")),EDATE($H266,12*IFERROR(VLOOKUP($F266,'Référentiel'!$D$2:$G$9,4,FALSE),5))-1,IF($J266="","",$J266))</f>
      </c>
      <c r="L266" s="12"/>
      <c r="M266" s="12"/>
      <c r="N266" s="12"/>
      <c r="O266" s="13">
        <f>IF(OR($A266="",$T266&lt;&gt;"Obligatoire"),"",IFERROR(IF(INDEX(Salariés!$F$2:$F$151,MATCH($A266,Salariés!$H$2:$H$151,0))="","",INDEX(Salariés!$F$2:$F$151,MATCH($A266,Salariés!$H$2:$H$151,0))),""))</f>
      </c>
      <c r="P266" s="13">
        <f>IF(NOT(OR($A266&lt;&gt;"",$B266&lt;&gt;"")),"",IF(COUNT($O266,$K266,$N266)=0,"",MIN($O266,$K266,$N266)))</f>
      </c>
      <c r="Q266" s="14">
        <f>IF(NOT(OR($A266&lt;&gt;"",$B266&lt;&gt;"")),"",IF($S266="Jeune en dérogation (R. 4153-40)","À vérifier : régime des jeunes (R. 4153-40)",IF(LEN(IF($A266="","salarié, ",IF(COUNTIF(Salariés!$H$2:$H$151,$A266)&gt;1,"salarié en double, ",""))&amp;IF($B266="","famille, ","")&amp;IF($E266="","type de contrôle, ","")&amp;IF(AND($T266="Obligatoire",$O266="",$S266&lt;&gt;"Jeune en dérogation (R. 4153-40)"),"attestation médicale, ","")&amp;IF($H266="","contrôle des connaissances, ","")&amp;IF($K266="","échéance du contrôle, ","")&amp;IF($L266="","connaissance des lieux, ","")&amp;IF($M266="","date de délivrance, ","")&amp;IF(AND($S266="Intérimaire",$N266=""),"date limite (fin de mission), ",""))&gt;0,"Incomplète : "&amp;LEFT(IF($A266="","salarié, ",IF(COUNTIF(Salariés!$H$2:$H$151,$A266)&gt;1,"salarié en double, ",""))&amp;IF($B266="","famille, ","")&amp;IF($E266="","type de contrôle, ","")&amp;IF(AND($T266="Obligatoire",$O266="",$S266&lt;&gt;"Jeune en dérogation (R. 4153-40)"),"attestation médicale, ","")&amp;IF($H266="","contrôle des connaissances, ","")&amp;IF($K266="","échéance du contrôle, ","")&amp;IF($L266="","connaissance des lieux, ","")&amp;IF($M266="","date de délivrance, ","")&amp;IF(AND($S266="Intérimaire",$N266=""),"date limite (fin de mission), ",""),LEN(IF($A266="","salarié, ",IF(COUNTIF(Salariés!$H$2:$H$151,$A266)&gt;1,"salarié en double, ",""))&amp;IF($B266="","famille, ","")&amp;IF($E266="","type de contrôle, ","")&amp;IF(AND($T266="Obligatoire",$O266="",$S266&lt;&gt;"Jeune en dérogation (R. 4153-40)"),"attestation médicale, ","")&amp;IF($H266="","contrôle des connaissances, ","")&amp;IF($K266="","échéance du contrôle, ","")&amp;IF($L266="","connaissance des lieux, ","")&amp;IF($M266="","date de délivrance, ","")&amp;IF(AND($S266="Intérimaire",$N266=""),"date limite (fin de mission), ",""))-2),IF(LEN(IF(AND($U266&lt;&gt;"",$M266&lt;&gt;"",$U266&gt;$M266),"attestation plus récente, ","")&amp;IF(AND($H266&lt;&gt;"",$M266&lt;&gt;"",$H266&gt;$M266),"contrôle plus récent, ","")&amp;IF(AND($L266&lt;&gt;"",$M266&lt;&gt;"",$L266&gt;$M266),"connaissance des lieux plus récente, ","")&amp;IF(AND($M266&lt;&gt;"",$M266&gt;TODAY()),"délivrance datée dans le futur, ",""))&gt;0,"À redélivrer : "&amp;LEFT(IF(AND($U266&lt;&gt;"",$M266&lt;&gt;"",$U266&gt;$M266),"attestation plus récente, ","")&amp;IF(AND($H266&lt;&gt;"",$M266&lt;&gt;"",$H266&gt;$M266),"contrôle plus récent, ","")&amp;IF(AND($L266&lt;&gt;"",$M266&lt;&gt;"",$L266&gt;$M266),"connaissance des lieux plus récente, ","")&amp;IF(AND($M266&lt;&gt;"",$M266&gt;TODAY()),"délivrance datée dans le futur, ",""),LEN(IF(AND($U266&lt;&gt;"",$M266&lt;&gt;"",$U266&gt;$M266),"attestation plus récente, ","")&amp;IF(AND($H266&lt;&gt;"",$M266&lt;&gt;"",$H266&gt;$M266),"contrôle plus récent, ","")&amp;IF(AND($L266&lt;&gt;"",$M266&lt;&gt;"",$L266&gt;$M266),"connaissance des lieux plus récente, ","")&amp;IF(AND($M266&lt;&gt;"",$M266&gt;TODAY()),"délivrance datée dans le futur, ",""))-2),IF($P266&lt;TODAY(),"Expirée",IF($P266-TODAY()&lt;=60,"À renouveler","Valide"))))))</f>
      </c>
      <c r="R266" s="8"/>
      <c r="S266" s="14">
        <f>IF($A266="","",IFERROR(INDEX(Salariés!$D$2:$D$151,MATCH($A266,Salariés!$H$2:$H$151,0))&amp;"",""))</f>
      </c>
      <c r="T266" s="14">
        <f>IF($B266="","",IFERROR(VLOOKUP($B266,'Référentiel'!$A$2:$B$10,2,FALSE),""))</f>
      </c>
      <c r="U266" s="14">
        <f>IF(OR($A266="",$T266&lt;&gt;"Obligatoire"),"",IFERROR(IF(INDEX(Salariés!$E$2:$E$151,MATCH($A266,Salariés!$H$2:$H$151,0))="","",INDEX(Salariés!$E$2:$E$151,MATCH($A266,Salariés!$H$2:$H$151,0))),""))</f>
      </c>
      <c r="V266" s="14">
        <f>IF(OR($Q266="Valide",$Q266="À renouveler"),$P266+ROW()/100000,"")</f>
      </c>
      <c r="W266" s="14">
        <f>IF(AND($A266&lt;&gt;"",$A266='Autorisation à imprimer'!$D$1,OR($Q266="Valide",$Q266="À renouveler")),ROW(),"")</f>
      </c>
    </row>
    <row r="267" spans="1:23" x14ac:dyDescent="0.25">
      <c r="A267" s="8"/>
      <c r="B267" s="8"/>
      <c r="C267" s="8"/>
      <c r="D267" s="8"/>
      <c r="E267" s="8"/>
      <c r="F267" s="8"/>
      <c r="G267" s="8"/>
      <c r="H267" s="12"/>
      <c r="I267" s="8"/>
      <c r="J267" s="12"/>
      <c r="K267" s="13">
        <f>IF(AND($H267&lt;&gt;"",AND($E267="CACES®",$F267&lt;&gt;"",$F267&lt;&gt;"Sans objet")),EDATE($H267,12*IFERROR(VLOOKUP($F267,'Référentiel'!$D$2:$G$9,4,FALSE),5))-1,IF($J267="","",$J267))</f>
      </c>
      <c r="L267" s="12"/>
      <c r="M267" s="12"/>
      <c r="N267" s="12"/>
      <c r="O267" s="13">
        <f>IF(OR($A267="",$T267&lt;&gt;"Obligatoire"),"",IFERROR(IF(INDEX(Salariés!$F$2:$F$151,MATCH($A267,Salariés!$H$2:$H$151,0))="","",INDEX(Salariés!$F$2:$F$151,MATCH($A267,Salariés!$H$2:$H$151,0))),""))</f>
      </c>
      <c r="P267" s="13">
        <f>IF(NOT(OR($A267&lt;&gt;"",$B267&lt;&gt;"")),"",IF(COUNT($O267,$K267,$N267)=0,"",MIN($O267,$K267,$N267)))</f>
      </c>
      <c r="Q267" s="14">
        <f>IF(NOT(OR($A267&lt;&gt;"",$B267&lt;&gt;"")),"",IF($S267="Jeune en dérogation (R. 4153-40)","À vérifier : régime des jeunes (R. 4153-40)",IF(LEN(IF($A267="","salarié, ",IF(COUNTIF(Salariés!$H$2:$H$151,$A267)&gt;1,"salarié en double, ",""))&amp;IF($B267="","famille, ","")&amp;IF($E267="","type de contrôle, ","")&amp;IF(AND($T267="Obligatoire",$O267="",$S267&lt;&gt;"Jeune en dérogation (R. 4153-40)"),"attestation médicale, ","")&amp;IF($H267="","contrôle des connaissances, ","")&amp;IF($K267="","échéance du contrôle, ","")&amp;IF($L267="","connaissance des lieux, ","")&amp;IF($M267="","date de délivrance, ","")&amp;IF(AND($S267="Intérimaire",$N267=""),"date limite (fin de mission), ",""))&gt;0,"Incomplète : "&amp;LEFT(IF($A267="","salarié, ",IF(COUNTIF(Salariés!$H$2:$H$151,$A267)&gt;1,"salarié en double, ",""))&amp;IF($B267="","famille, ","")&amp;IF($E267="","type de contrôle, ","")&amp;IF(AND($T267="Obligatoire",$O267="",$S267&lt;&gt;"Jeune en dérogation (R. 4153-40)"),"attestation médicale, ","")&amp;IF($H267="","contrôle des connaissances, ","")&amp;IF($K267="","échéance du contrôle, ","")&amp;IF($L267="","connaissance des lieux, ","")&amp;IF($M267="","date de délivrance, ","")&amp;IF(AND($S267="Intérimaire",$N267=""),"date limite (fin de mission), ",""),LEN(IF($A267="","salarié, ",IF(COUNTIF(Salariés!$H$2:$H$151,$A267)&gt;1,"salarié en double, ",""))&amp;IF($B267="","famille, ","")&amp;IF($E267="","type de contrôle, ","")&amp;IF(AND($T267="Obligatoire",$O267="",$S267&lt;&gt;"Jeune en dérogation (R. 4153-40)"),"attestation médicale, ","")&amp;IF($H267="","contrôle des connaissances, ","")&amp;IF($K267="","échéance du contrôle, ","")&amp;IF($L267="","connaissance des lieux, ","")&amp;IF($M267="","date de délivrance, ","")&amp;IF(AND($S267="Intérimaire",$N267=""),"date limite (fin de mission), ",""))-2),IF(LEN(IF(AND($U267&lt;&gt;"",$M267&lt;&gt;"",$U267&gt;$M267),"attestation plus récente, ","")&amp;IF(AND($H267&lt;&gt;"",$M267&lt;&gt;"",$H267&gt;$M267),"contrôle plus récent, ","")&amp;IF(AND($L267&lt;&gt;"",$M267&lt;&gt;"",$L267&gt;$M267),"connaissance des lieux plus récente, ","")&amp;IF(AND($M267&lt;&gt;"",$M267&gt;TODAY()),"délivrance datée dans le futur, ",""))&gt;0,"À redélivrer : "&amp;LEFT(IF(AND($U267&lt;&gt;"",$M267&lt;&gt;"",$U267&gt;$M267),"attestation plus récente, ","")&amp;IF(AND($H267&lt;&gt;"",$M267&lt;&gt;"",$H267&gt;$M267),"contrôle plus récent, ","")&amp;IF(AND($L267&lt;&gt;"",$M267&lt;&gt;"",$L267&gt;$M267),"connaissance des lieux plus récente, ","")&amp;IF(AND($M267&lt;&gt;"",$M267&gt;TODAY()),"délivrance datée dans le futur, ",""),LEN(IF(AND($U267&lt;&gt;"",$M267&lt;&gt;"",$U267&gt;$M267),"attestation plus récente, ","")&amp;IF(AND($H267&lt;&gt;"",$M267&lt;&gt;"",$H267&gt;$M267),"contrôle plus récent, ","")&amp;IF(AND($L267&lt;&gt;"",$M267&lt;&gt;"",$L267&gt;$M267),"connaissance des lieux plus récente, ","")&amp;IF(AND($M267&lt;&gt;"",$M267&gt;TODAY()),"délivrance datée dans le futur, ",""))-2),IF($P267&lt;TODAY(),"Expirée",IF($P267-TODAY()&lt;=60,"À renouveler","Valide"))))))</f>
      </c>
      <c r="R267" s="8"/>
      <c r="S267" s="14">
        <f>IF($A267="","",IFERROR(INDEX(Salariés!$D$2:$D$151,MATCH($A267,Salariés!$H$2:$H$151,0))&amp;"",""))</f>
      </c>
      <c r="T267" s="14">
        <f>IF($B267="","",IFERROR(VLOOKUP($B267,'Référentiel'!$A$2:$B$10,2,FALSE),""))</f>
      </c>
      <c r="U267" s="14">
        <f>IF(OR($A267="",$T267&lt;&gt;"Obligatoire"),"",IFERROR(IF(INDEX(Salariés!$E$2:$E$151,MATCH($A267,Salariés!$H$2:$H$151,0))="","",INDEX(Salariés!$E$2:$E$151,MATCH($A267,Salariés!$H$2:$H$151,0))),""))</f>
      </c>
      <c r="V267" s="14">
        <f>IF(OR($Q267="Valide",$Q267="À renouveler"),$P267+ROW()/100000,"")</f>
      </c>
      <c r="W267" s="14">
        <f>IF(AND($A267&lt;&gt;"",$A267='Autorisation à imprimer'!$D$1,OR($Q267="Valide",$Q267="À renouveler")),ROW(),"")</f>
      </c>
    </row>
    <row r="268" spans="1:23" x14ac:dyDescent="0.25">
      <c r="A268" s="8"/>
      <c r="B268" s="8"/>
      <c r="C268" s="8"/>
      <c r="D268" s="8"/>
      <c r="E268" s="8"/>
      <c r="F268" s="8"/>
      <c r="G268" s="8"/>
      <c r="H268" s="12"/>
      <c r="I268" s="8"/>
      <c r="J268" s="12"/>
      <c r="K268" s="13">
        <f>IF(AND($H268&lt;&gt;"",AND($E268="CACES®",$F268&lt;&gt;"",$F268&lt;&gt;"Sans objet")),EDATE($H268,12*IFERROR(VLOOKUP($F268,'Référentiel'!$D$2:$G$9,4,FALSE),5))-1,IF($J268="","",$J268))</f>
      </c>
      <c r="L268" s="12"/>
      <c r="M268" s="12"/>
      <c r="N268" s="12"/>
      <c r="O268" s="13">
        <f>IF(OR($A268="",$T268&lt;&gt;"Obligatoire"),"",IFERROR(IF(INDEX(Salariés!$F$2:$F$151,MATCH($A268,Salariés!$H$2:$H$151,0))="","",INDEX(Salariés!$F$2:$F$151,MATCH($A268,Salariés!$H$2:$H$151,0))),""))</f>
      </c>
      <c r="P268" s="13">
        <f>IF(NOT(OR($A268&lt;&gt;"",$B268&lt;&gt;"")),"",IF(COUNT($O268,$K268,$N268)=0,"",MIN($O268,$K268,$N268)))</f>
      </c>
      <c r="Q268" s="14">
        <f>IF(NOT(OR($A268&lt;&gt;"",$B268&lt;&gt;"")),"",IF($S268="Jeune en dérogation (R. 4153-40)","À vérifier : régime des jeunes (R. 4153-40)",IF(LEN(IF($A268="","salarié, ",IF(COUNTIF(Salariés!$H$2:$H$151,$A268)&gt;1,"salarié en double, ",""))&amp;IF($B268="","famille, ","")&amp;IF($E268="","type de contrôle, ","")&amp;IF(AND($T268="Obligatoire",$O268="",$S268&lt;&gt;"Jeune en dérogation (R. 4153-40)"),"attestation médicale, ","")&amp;IF($H268="","contrôle des connaissances, ","")&amp;IF($K268="","échéance du contrôle, ","")&amp;IF($L268="","connaissance des lieux, ","")&amp;IF($M268="","date de délivrance, ","")&amp;IF(AND($S268="Intérimaire",$N268=""),"date limite (fin de mission), ",""))&gt;0,"Incomplète : "&amp;LEFT(IF($A268="","salarié, ",IF(COUNTIF(Salariés!$H$2:$H$151,$A268)&gt;1,"salarié en double, ",""))&amp;IF($B268="","famille, ","")&amp;IF($E268="","type de contrôle, ","")&amp;IF(AND($T268="Obligatoire",$O268="",$S268&lt;&gt;"Jeune en dérogation (R. 4153-40)"),"attestation médicale, ","")&amp;IF($H268="","contrôle des connaissances, ","")&amp;IF($K268="","échéance du contrôle, ","")&amp;IF($L268="","connaissance des lieux, ","")&amp;IF($M268="","date de délivrance, ","")&amp;IF(AND($S268="Intérimaire",$N268=""),"date limite (fin de mission), ",""),LEN(IF($A268="","salarié, ",IF(COUNTIF(Salariés!$H$2:$H$151,$A268)&gt;1,"salarié en double, ",""))&amp;IF($B268="","famille, ","")&amp;IF($E268="","type de contrôle, ","")&amp;IF(AND($T268="Obligatoire",$O268="",$S268&lt;&gt;"Jeune en dérogation (R. 4153-40)"),"attestation médicale, ","")&amp;IF($H268="","contrôle des connaissances, ","")&amp;IF($K268="","échéance du contrôle, ","")&amp;IF($L268="","connaissance des lieux, ","")&amp;IF($M268="","date de délivrance, ","")&amp;IF(AND($S268="Intérimaire",$N268=""),"date limite (fin de mission), ",""))-2),IF(LEN(IF(AND($U268&lt;&gt;"",$M268&lt;&gt;"",$U268&gt;$M268),"attestation plus récente, ","")&amp;IF(AND($H268&lt;&gt;"",$M268&lt;&gt;"",$H268&gt;$M268),"contrôle plus récent, ","")&amp;IF(AND($L268&lt;&gt;"",$M268&lt;&gt;"",$L268&gt;$M268),"connaissance des lieux plus récente, ","")&amp;IF(AND($M268&lt;&gt;"",$M268&gt;TODAY()),"délivrance datée dans le futur, ",""))&gt;0,"À redélivrer : "&amp;LEFT(IF(AND($U268&lt;&gt;"",$M268&lt;&gt;"",$U268&gt;$M268),"attestation plus récente, ","")&amp;IF(AND($H268&lt;&gt;"",$M268&lt;&gt;"",$H268&gt;$M268),"contrôle plus récent, ","")&amp;IF(AND($L268&lt;&gt;"",$M268&lt;&gt;"",$L268&gt;$M268),"connaissance des lieux plus récente, ","")&amp;IF(AND($M268&lt;&gt;"",$M268&gt;TODAY()),"délivrance datée dans le futur, ",""),LEN(IF(AND($U268&lt;&gt;"",$M268&lt;&gt;"",$U268&gt;$M268),"attestation plus récente, ","")&amp;IF(AND($H268&lt;&gt;"",$M268&lt;&gt;"",$H268&gt;$M268),"contrôle plus récent, ","")&amp;IF(AND($L268&lt;&gt;"",$M268&lt;&gt;"",$L268&gt;$M268),"connaissance des lieux plus récente, ","")&amp;IF(AND($M268&lt;&gt;"",$M268&gt;TODAY()),"délivrance datée dans le futur, ",""))-2),IF($P268&lt;TODAY(),"Expirée",IF($P268-TODAY()&lt;=60,"À renouveler","Valide"))))))</f>
      </c>
      <c r="R268" s="8"/>
      <c r="S268" s="14">
        <f>IF($A268="","",IFERROR(INDEX(Salariés!$D$2:$D$151,MATCH($A268,Salariés!$H$2:$H$151,0))&amp;"",""))</f>
      </c>
      <c r="T268" s="14">
        <f>IF($B268="","",IFERROR(VLOOKUP($B268,'Référentiel'!$A$2:$B$10,2,FALSE),""))</f>
      </c>
      <c r="U268" s="14">
        <f>IF(OR($A268="",$T268&lt;&gt;"Obligatoire"),"",IFERROR(IF(INDEX(Salariés!$E$2:$E$151,MATCH($A268,Salariés!$H$2:$H$151,0))="","",INDEX(Salariés!$E$2:$E$151,MATCH($A268,Salariés!$H$2:$H$151,0))),""))</f>
      </c>
      <c r="V268" s="14">
        <f>IF(OR($Q268="Valide",$Q268="À renouveler"),$P268+ROW()/100000,"")</f>
      </c>
      <c r="W268" s="14">
        <f>IF(AND($A268&lt;&gt;"",$A268='Autorisation à imprimer'!$D$1,OR($Q268="Valide",$Q268="À renouveler")),ROW(),"")</f>
      </c>
    </row>
    <row r="269" spans="1:23" x14ac:dyDescent="0.25">
      <c r="A269" s="8"/>
      <c r="B269" s="8"/>
      <c r="C269" s="8"/>
      <c r="D269" s="8"/>
      <c r="E269" s="8"/>
      <c r="F269" s="8"/>
      <c r="G269" s="8"/>
      <c r="H269" s="12"/>
      <c r="I269" s="8"/>
      <c r="J269" s="12"/>
      <c r="K269" s="13">
        <f>IF(AND($H269&lt;&gt;"",AND($E269="CACES®",$F269&lt;&gt;"",$F269&lt;&gt;"Sans objet")),EDATE($H269,12*IFERROR(VLOOKUP($F269,'Référentiel'!$D$2:$G$9,4,FALSE),5))-1,IF($J269="","",$J269))</f>
      </c>
      <c r="L269" s="12"/>
      <c r="M269" s="12"/>
      <c r="N269" s="12"/>
      <c r="O269" s="13">
        <f>IF(OR($A269="",$T269&lt;&gt;"Obligatoire"),"",IFERROR(IF(INDEX(Salariés!$F$2:$F$151,MATCH($A269,Salariés!$H$2:$H$151,0))="","",INDEX(Salariés!$F$2:$F$151,MATCH($A269,Salariés!$H$2:$H$151,0))),""))</f>
      </c>
      <c r="P269" s="13">
        <f>IF(NOT(OR($A269&lt;&gt;"",$B269&lt;&gt;"")),"",IF(COUNT($O269,$K269,$N269)=0,"",MIN($O269,$K269,$N269)))</f>
      </c>
      <c r="Q269" s="14">
        <f>IF(NOT(OR($A269&lt;&gt;"",$B269&lt;&gt;"")),"",IF($S269="Jeune en dérogation (R. 4153-40)","À vérifier : régime des jeunes (R. 4153-40)",IF(LEN(IF($A269="","salarié, ",IF(COUNTIF(Salariés!$H$2:$H$151,$A269)&gt;1,"salarié en double, ",""))&amp;IF($B269="","famille, ","")&amp;IF($E269="","type de contrôle, ","")&amp;IF(AND($T269="Obligatoire",$O269="",$S269&lt;&gt;"Jeune en dérogation (R. 4153-40)"),"attestation médicale, ","")&amp;IF($H269="","contrôle des connaissances, ","")&amp;IF($K269="","échéance du contrôle, ","")&amp;IF($L269="","connaissance des lieux, ","")&amp;IF($M269="","date de délivrance, ","")&amp;IF(AND($S269="Intérimaire",$N269=""),"date limite (fin de mission), ",""))&gt;0,"Incomplète : "&amp;LEFT(IF($A269="","salarié, ",IF(COUNTIF(Salariés!$H$2:$H$151,$A269)&gt;1,"salarié en double, ",""))&amp;IF($B269="","famille, ","")&amp;IF($E269="","type de contrôle, ","")&amp;IF(AND($T269="Obligatoire",$O269="",$S269&lt;&gt;"Jeune en dérogation (R. 4153-40)"),"attestation médicale, ","")&amp;IF($H269="","contrôle des connaissances, ","")&amp;IF($K269="","échéance du contrôle, ","")&amp;IF($L269="","connaissance des lieux, ","")&amp;IF($M269="","date de délivrance, ","")&amp;IF(AND($S269="Intérimaire",$N269=""),"date limite (fin de mission), ",""),LEN(IF($A269="","salarié, ",IF(COUNTIF(Salariés!$H$2:$H$151,$A269)&gt;1,"salarié en double, ",""))&amp;IF($B269="","famille, ","")&amp;IF($E269="","type de contrôle, ","")&amp;IF(AND($T269="Obligatoire",$O269="",$S269&lt;&gt;"Jeune en dérogation (R. 4153-40)"),"attestation médicale, ","")&amp;IF($H269="","contrôle des connaissances, ","")&amp;IF($K269="","échéance du contrôle, ","")&amp;IF($L269="","connaissance des lieux, ","")&amp;IF($M269="","date de délivrance, ","")&amp;IF(AND($S269="Intérimaire",$N269=""),"date limite (fin de mission), ",""))-2),IF(LEN(IF(AND($U269&lt;&gt;"",$M269&lt;&gt;"",$U269&gt;$M269),"attestation plus récente, ","")&amp;IF(AND($H269&lt;&gt;"",$M269&lt;&gt;"",$H269&gt;$M269),"contrôle plus récent, ","")&amp;IF(AND($L269&lt;&gt;"",$M269&lt;&gt;"",$L269&gt;$M269),"connaissance des lieux plus récente, ","")&amp;IF(AND($M269&lt;&gt;"",$M269&gt;TODAY()),"délivrance datée dans le futur, ",""))&gt;0,"À redélivrer : "&amp;LEFT(IF(AND($U269&lt;&gt;"",$M269&lt;&gt;"",$U269&gt;$M269),"attestation plus récente, ","")&amp;IF(AND($H269&lt;&gt;"",$M269&lt;&gt;"",$H269&gt;$M269),"contrôle plus récent, ","")&amp;IF(AND($L269&lt;&gt;"",$M269&lt;&gt;"",$L269&gt;$M269),"connaissance des lieux plus récente, ","")&amp;IF(AND($M269&lt;&gt;"",$M269&gt;TODAY()),"délivrance datée dans le futur, ",""),LEN(IF(AND($U269&lt;&gt;"",$M269&lt;&gt;"",$U269&gt;$M269),"attestation plus récente, ","")&amp;IF(AND($H269&lt;&gt;"",$M269&lt;&gt;"",$H269&gt;$M269),"contrôle plus récent, ","")&amp;IF(AND($L269&lt;&gt;"",$M269&lt;&gt;"",$L269&gt;$M269),"connaissance des lieux plus récente, ","")&amp;IF(AND($M269&lt;&gt;"",$M269&gt;TODAY()),"délivrance datée dans le futur, ",""))-2),IF($P269&lt;TODAY(),"Expirée",IF($P269-TODAY()&lt;=60,"À renouveler","Valide"))))))</f>
      </c>
      <c r="R269" s="8"/>
      <c r="S269" s="14">
        <f>IF($A269="","",IFERROR(INDEX(Salariés!$D$2:$D$151,MATCH($A269,Salariés!$H$2:$H$151,0))&amp;"",""))</f>
      </c>
      <c r="T269" s="14">
        <f>IF($B269="","",IFERROR(VLOOKUP($B269,'Référentiel'!$A$2:$B$10,2,FALSE),""))</f>
      </c>
      <c r="U269" s="14">
        <f>IF(OR($A269="",$T269&lt;&gt;"Obligatoire"),"",IFERROR(IF(INDEX(Salariés!$E$2:$E$151,MATCH($A269,Salariés!$H$2:$H$151,0))="","",INDEX(Salariés!$E$2:$E$151,MATCH($A269,Salariés!$H$2:$H$151,0))),""))</f>
      </c>
      <c r="V269" s="14">
        <f>IF(OR($Q269="Valide",$Q269="À renouveler"),$P269+ROW()/100000,"")</f>
      </c>
      <c r="W269" s="14">
        <f>IF(AND($A269&lt;&gt;"",$A269='Autorisation à imprimer'!$D$1,OR($Q269="Valide",$Q269="À renouveler")),ROW(),"")</f>
      </c>
    </row>
    <row r="270" spans="1:23" x14ac:dyDescent="0.25">
      <c r="A270" s="8"/>
      <c r="B270" s="8"/>
      <c r="C270" s="8"/>
      <c r="D270" s="8"/>
      <c r="E270" s="8"/>
      <c r="F270" s="8"/>
      <c r="G270" s="8"/>
      <c r="H270" s="12"/>
      <c r="I270" s="8"/>
      <c r="J270" s="12"/>
      <c r="K270" s="13">
        <f>IF(AND($H270&lt;&gt;"",AND($E270="CACES®",$F270&lt;&gt;"",$F270&lt;&gt;"Sans objet")),EDATE($H270,12*IFERROR(VLOOKUP($F270,'Référentiel'!$D$2:$G$9,4,FALSE),5))-1,IF($J270="","",$J270))</f>
      </c>
      <c r="L270" s="12"/>
      <c r="M270" s="12"/>
      <c r="N270" s="12"/>
      <c r="O270" s="13">
        <f>IF(OR($A270="",$T270&lt;&gt;"Obligatoire"),"",IFERROR(IF(INDEX(Salariés!$F$2:$F$151,MATCH($A270,Salariés!$H$2:$H$151,0))="","",INDEX(Salariés!$F$2:$F$151,MATCH($A270,Salariés!$H$2:$H$151,0))),""))</f>
      </c>
      <c r="P270" s="13">
        <f>IF(NOT(OR($A270&lt;&gt;"",$B270&lt;&gt;"")),"",IF(COUNT($O270,$K270,$N270)=0,"",MIN($O270,$K270,$N270)))</f>
      </c>
      <c r="Q270" s="14">
        <f>IF(NOT(OR($A270&lt;&gt;"",$B270&lt;&gt;"")),"",IF($S270="Jeune en dérogation (R. 4153-40)","À vérifier : régime des jeunes (R. 4153-40)",IF(LEN(IF($A270="","salarié, ",IF(COUNTIF(Salariés!$H$2:$H$151,$A270)&gt;1,"salarié en double, ",""))&amp;IF($B270="","famille, ","")&amp;IF($E270="","type de contrôle, ","")&amp;IF(AND($T270="Obligatoire",$O270="",$S270&lt;&gt;"Jeune en dérogation (R. 4153-40)"),"attestation médicale, ","")&amp;IF($H270="","contrôle des connaissances, ","")&amp;IF($K270="","échéance du contrôle, ","")&amp;IF($L270="","connaissance des lieux, ","")&amp;IF($M270="","date de délivrance, ","")&amp;IF(AND($S270="Intérimaire",$N270=""),"date limite (fin de mission), ",""))&gt;0,"Incomplète : "&amp;LEFT(IF($A270="","salarié, ",IF(COUNTIF(Salariés!$H$2:$H$151,$A270)&gt;1,"salarié en double, ",""))&amp;IF($B270="","famille, ","")&amp;IF($E270="","type de contrôle, ","")&amp;IF(AND($T270="Obligatoire",$O270="",$S270&lt;&gt;"Jeune en dérogation (R. 4153-40)"),"attestation médicale, ","")&amp;IF($H270="","contrôle des connaissances, ","")&amp;IF($K270="","échéance du contrôle, ","")&amp;IF($L270="","connaissance des lieux, ","")&amp;IF($M270="","date de délivrance, ","")&amp;IF(AND($S270="Intérimaire",$N270=""),"date limite (fin de mission), ",""),LEN(IF($A270="","salarié, ",IF(COUNTIF(Salariés!$H$2:$H$151,$A270)&gt;1,"salarié en double, ",""))&amp;IF($B270="","famille, ","")&amp;IF($E270="","type de contrôle, ","")&amp;IF(AND($T270="Obligatoire",$O270="",$S270&lt;&gt;"Jeune en dérogation (R. 4153-40)"),"attestation médicale, ","")&amp;IF($H270="","contrôle des connaissances, ","")&amp;IF($K270="","échéance du contrôle, ","")&amp;IF($L270="","connaissance des lieux, ","")&amp;IF($M270="","date de délivrance, ","")&amp;IF(AND($S270="Intérimaire",$N270=""),"date limite (fin de mission), ",""))-2),IF(LEN(IF(AND($U270&lt;&gt;"",$M270&lt;&gt;"",$U270&gt;$M270),"attestation plus récente, ","")&amp;IF(AND($H270&lt;&gt;"",$M270&lt;&gt;"",$H270&gt;$M270),"contrôle plus récent, ","")&amp;IF(AND($L270&lt;&gt;"",$M270&lt;&gt;"",$L270&gt;$M270),"connaissance des lieux plus récente, ","")&amp;IF(AND($M270&lt;&gt;"",$M270&gt;TODAY()),"délivrance datée dans le futur, ",""))&gt;0,"À redélivrer : "&amp;LEFT(IF(AND($U270&lt;&gt;"",$M270&lt;&gt;"",$U270&gt;$M270),"attestation plus récente, ","")&amp;IF(AND($H270&lt;&gt;"",$M270&lt;&gt;"",$H270&gt;$M270),"contrôle plus récent, ","")&amp;IF(AND($L270&lt;&gt;"",$M270&lt;&gt;"",$L270&gt;$M270),"connaissance des lieux plus récente, ","")&amp;IF(AND($M270&lt;&gt;"",$M270&gt;TODAY()),"délivrance datée dans le futur, ",""),LEN(IF(AND($U270&lt;&gt;"",$M270&lt;&gt;"",$U270&gt;$M270),"attestation plus récente, ","")&amp;IF(AND($H270&lt;&gt;"",$M270&lt;&gt;"",$H270&gt;$M270),"contrôle plus récent, ","")&amp;IF(AND($L270&lt;&gt;"",$M270&lt;&gt;"",$L270&gt;$M270),"connaissance des lieux plus récente, ","")&amp;IF(AND($M270&lt;&gt;"",$M270&gt;TODAY()),"délivrance datée dans le futur, ",""))-2),IF($P270&lt;TODAY(),"Expirée",IF($P270-TODAY()&lt;=60,"À renouveler","Valide"))))))</f>
      </c>
      <c r="R270" s="8"/>
      <c r="S270" s="14">
        <f>IF($A270="","",IFERROR(INDEX(Salariés!$D$2:$D$151,MATCH($A270,Salariés!$H$2:$H$151,0))&amp;"",""))</f>
      </c>
      <c r="T270" s="14">
        <f>IF($B270="","",IFERROR(VLOOKUP($B270,'Référentiel'!$A$2:$B$10,2,FALSE),""))</f>
      </c>
      <c r="U270" s="14">
        <f>IF(OR($A270="",$T270&lt;&gt;"Obligatoire"),"",IFERROR(IF(INDEX(Salariés!$E$2:$E$151,MATCH($A270,Salariés!$H$2:$H$151,0))="","",INDEX(Salariés!$E$2:$E$151,MATCH($A270,Salariés!$H$2:$H$151,0))),""))</f>
      </c>
      <c r="V270" s="14">
        <f>IF(OR($Q270="Valide",$Q270="À renouveler"),$P270+ROW()/100000,"")</f>
      </c>
      <c r="W270" s="14">
        <f>IF(AND($A270&lt;&gt;"",$A270='Autorisation à imprimer'!$D$1,OR($Q270="Valide",$Q270="À renouveler")),ROW(),"")</f>
      </c>
    </row>
    <row r="271" spans="1:23" x14ac:dyDescent="0.25">
      <c r="A271" s="8"/>
      <c r="B271" s="8"/>
      <c r="C271" s="8"/>
      <c r="D271" s="8"/>
      <c r="E271" s="8"/>
      <c r="F271" s="8"/>
      <c r="G271" s="8"/>
      <c r="H271" s="12"/>
      <c r="I271" s="8"/>
      <c r="J271" s="12"/>
      <c r="K271" s="13">
        <f>IF(AND($H271&lt;&gt;"",AND($E271="CACES®",$F271&lt;&gt;"",$F271&lt;&gt;"Sans objet")),EDATE($H271,12*IFERROR(VLOOKUP($F271,'Référentiel'!$D$2:$G$9,4,FALSE),5))-1,IF($J271="","",$J271))</f>
      </c>
      <c r="L271" s="12"/>
      <c r="M271" s="12"/>
      <c r="N271" s="12"/>
      <c r="O271" s="13">
        <f>IF(OR($A271="",$T271&lt;&gt;"Obligatoire"),"",IFERROR(IF(INDEX(Salariés!$F$2:$F$151,MATCH($A271,Salariés!$H$2:$H$151,0))="","",INDEX(Salariés!$F$2:$F$151,MATCH($A271,Salariés!$H$2:$H$151,0))),""))</f>
      </c>
      <c r="P271" s="13">
        <f>IF(NOT(OR($A271&lt;&gt;"",$B271&lt;&gt;"")),"",IF(COUNT($O271,$K271,$N271)=0,"",MIN($O271,$K271,$N271)))</f>
      </c>
      <c r="Q271" s="14">
        <f>IF(NOT(OR($A271&lt;&gt;"",$B271&lt;&gt;"")),"",IF($S271="Jeune en dérogation (R. 4153-40)","À vérifier : régime des jeunes (R. 4153-40)",IF(LEN(IF($A271="","salarié, ",IF(COUNTIF(Salariés!$H$2:$H$151,$A271)&gt;1,"salarié en double, ",""))&amp;IF($B271="","famille, ","")&amp;IF($E271="","type de contrôle, ","")&amp;IF(AND($T271="Obligatoire",$O271="",$S271&lt;&gt;"Jeune en dérogation (R. 4153-40)"),"attestation médicale, ","")&amp;IF($H271="","contrôle des connaissances, ","")&amp;IF($K271="","échéance du contrôle, ","")&amp;IF($L271="","connaissance des lieux, ","")&amp;IF($M271="","date de délivrance, ","")&amp;IF(AND($S271="Intérimaire",$N271=""),"date limite (fin de mission), ",""))&gt;0,"Incomplète : "&amp;LEFT(IF($A271="","salarié, ",IF(COUNTIF(Salariés!$H$2:$H$151,$A271)&gt;1,"salarié en double, ",""))&amp;IF($B271="","famille, ","")&amp;IF($E271="","type de contrôle, ","")&amp;IF(AND($T271="Obligatoire",$O271="",$S271&lt;&gt;"Jeune en dérogation (R. 4153-40)"),"attestation médicale, ","")&amp;IF($H271="","contrôle des connaissances, ","")&amp;IF($K271="","échéance du contrôle, ","")&amp;IF($L271="","connaissance des lieux, ","")&amp;IF($M271="","date de délivrance, ","")&amp;IF(AND($S271="Intérimaire",$N271=""),"date limite (fin de mission), ",""),LEN(IF($A271="","salarié, ",IF(COUNTIF(Salariés!$H$2:$H$151,$A271)&gt;1,"salarié en double, ",""))&amp;IF($B271="","famille, ","")&amp;IF($E271="","type de contrôle, ","")&amp;IF(AND($T271="Obligatoire",$O271="",$S271&lt;&gt;"Jeune en dérogation (R. 4153-40)"),"attestation médicale, ","")&amp;IF($H271="","contrôle des connaissances, ","")&amp;IF($K271="","échéance du contrôle, ","")&amp;IF($L271="","connaissance des lieux, ","")&amp;IF($M271="","date de délivrance, ","")&amp;IF(AND($S271="Intérimaire",$N271=""),"date limite (fin de mission), ",""))-2),IF(LEN(IF(AND($U271&lt;&gt;"",$M271&lt;&gt;"",$U271&gt;$M271),"attestation plus récente, ","")&amp;IF(AND($H271&lt;&gt;"",$M271&lt;&gt;"",$H271&gt;$M271),"contrôle plus récent, ","")&amp;IF(AND($L271&lt;&gt;"",$M271&lt;&gt;"",$L271&gt;$M271),"connaissance des lieux plus récente, ","")&amp;IF(AND($M271&lt;&gt;"",$M271&gt;TODAY()),"délivrance datée dans le futur, ",""))&gt;0,"À redélivrer : "&amp;LEFT(IF(AND($U271&lt;&gt;"",$M271&lt;&gt;"",$U271&gt;$M271),"attestation plus récente, ","")&amp;IF(AND($H271&lt;&gt;"",$M271&lt;&gt;"",$H271&gt;$M271),"contrôle plus récent, ","")&amp;IF(AND($L271&lt;&gt;"",$M271&lt;&gt;"",$L271&gt;$M271),"connaissance des lieux plus récente, ","")&amp;IF(AND($M271&lt;&gt;"",$M271&gt;TODAY()),"délivrance datée dans le futur, ",""),LEN(IF(AND($U271&lt;&gt;"",$M271&lt;&gt;"",$U271&gt;$M271),"attestation plus récente, ","")&amp;IF(AND($H271&lt;&gt;"",$M271&lt;&gt;"",$H271&gt;$M271),"contrôle plus récent, ","")&amp;IF(AND($L271&lt;&gt;"",$M271&lt;&gt;"",$L271&gt;$M271),"connaissance des lieux plus récente, ","")&amp;IF(AND($M271&lt;&gt;"",$M271&gt;TODAY()),"délivrance datée dans le futur, ",""))-2),IF($P271&lt;TODAY(),"Expirée",IF($P271-TODAY()&lt;=60,"À renouveler","Valide"))))))</f>
      </c>
      <c r="R271" s="8"/>
      <c r="S271" s="14">
        <f>IF($A271="","",IFERROR(INDEX(Salariés!$D$2:$D$151,MATCH($A271,Salariés!$H$2:$H$151,0))&amp;"",""))</f>
      </c>
      <c r="T271" s="14">
        <f>IF($B271="","",IFERROR(VLOOKUP($B271,'Référentiel'!$A$2:$B$10,2,FALSE),""))</f>
      </c>
      <c r="U271" s="14">
        <f>IF(OR($A271="",$T271&lt;&gt;"Obligatoire"),"",IFERROR(IF(INDEX(Salariés!$E$2:$E$151,MATCH($A271,Salariés!$H$2:$H$151,0))="","",INDEX(Salariés!$E$2:$E$151,MATCH($A271,Salariés!$H$2:$H$151,0))),""))</f>
      </c>
      <c r="V271" s="14">
        <f>IF(OR($Q271="Valide",$Q271="À renouveler"),$P271+ROW()/100000,"")</f>
      </c>
      <c r="W271" s="14">
        <f>IF(AND($A271&lt;&gt;"",$A271='Autorisation à imprimer'!$D$1,OR($Q271="Valide",$Q271="À renouveler")),ROW(),"")</f>
      </c>
    </row>
    <row r="272" spans="1:23" x14ac:dyDescent="0.25">
      <c r="A272" s="8"/>
      <c r="B272" s="8"/>
      <c r="C272" s="8"/>
      <c r="D272" s="8"/>
      <c r="E272" s="8"/>
      <c r="F272" s="8"/>
      <c r="G272" s="8"/>
      <c r="H272" s="12"/>
      <c r="I272" s="8"/>
      <c r="J272" s="12"/>
      <c r="K272" s="13">
        <f>IF(AND($H272&lt;&gt;"",AND($E272="CACES®",$F272&lt;&gt;"",$F272&lt;&gt;"Sans objet")),EDATE($H272,12*IFERROR(VLOOKUP($F272,'Référentiel'!$D$2:$G$9,4,FALSE),5))-1,IF($J272="","",$J272))</f>
      </c>
      <c r="L272" s="12"/>
      <c r="M272" s="12"/>
      <c r="N272" s="12"/>
      <c r="O272" s="13">
        <f>IF(OR($A272="",$T272&lt;&gt;"Obligatoire"),"",IFERROR(IF(INDEX(Salariés!$F$2:$F$151,MATCH($A272,Salariés!$H$2:$H$151,0))="","",INDEX(Salariés!$F$2:$F$151,MATCH($A272,Salariés!$H$2:$H$151,0))),""))</f>
      </c>
      <c r="P272" s="13">
        <f>IF(NOT(OR($A272&lt;&gt;"",$B272&lt;&gt;"")),"",IF(COUNT($O272,$K272,$N272)=0,"",MIN($O272,$K272,$N272)))</f>
      </c>
      <c r="Q272" s="14">
        <f>IF(NOT(OR($A272&lt;&gt;"",$B272&lt;&gt;"")),"",IF($S272="Jeune en dérogation (R. 4153-40)","À vérifier : régime des jeunes (R. 4153-40)",IF(LEN(IF($A272="","salarié, ",IF(COUNTIF(Salariés!$H$2:$H$151,$A272)&gt;1,"salarié en double, ",""))&amp;IF($B272="","famille, ","")&amp;IF($E272="","type de contrôle, ","")&amp;IF(AND($T272="Obligatoire",$O272="",$S272&lt;&gt;"Jeune en dérogation (R. 4153-40)"),"attestation médicale, ","")&amp;IF($H272="","contrôle des connaissances, ","")&amp;IF($K272="","échéance du contrôle, ","")&amp;IF($L272="","connaissance des lieux, ","")&amp;IF($M272="","date de délivrance, ","")&amp;IF(AND($S272="Intérimaire",$N272=""),"date limite (fin de mission), ",""))&gt;0,"Incomplète : "&amp;LEFT(IF($A272="","salarié, ",IF(COUNTIF(Salariés!$H$2:$H$151,$A272)&gt;1,"salarié en double, ",""))&amp;IF($B272="","famille, ","")&amp;IF($E272="","type de contrôle, ","")&amp;IF(AND($T272="Obligatoire",$O272="",$S272&lt;&gt;"Jeune en dérogation (R. 4153-40)"),"attestation médicale, ","")&amp;IF($H272="","contrôle des connaissances, ","")&amp;IF($K272="","échéance du contrôle, ","")&amp;IF($L272="","connaissance des lieux, ","")&amp;IF($M272="","date de délivrance, ","")&amp;IF(AND($S272="Intérimaire",$N272=""),"date limite (fin de mission), ",""),LEN(IF($A272="","salarié, ",IF(COUNTIF(Salariés!$H$2:$H$151,$A272)&gt;1,"salarié en double, ",""))&amp;IF($B272="","famille, ","")&amp;IF($E272="","type de contrôle, ","")&amp;IF(AND($T272="Obligatoire",$O272="",$S272&lt;&gt;"Jeune en dérogation (R. 4153-40)"),"attestation médicale, ","")&amp;IF($H272="","contrôle des connaissances, ","")&amp;IF($K272="","échéance du contrôle, ","")&amp;IF($L272="","connaissance des lieux, ","")&amp;IF($M272="","date de délivrance, ","")&amp;IF(AND($S272="Intérimaire",$N272=""),"date limite (fin de mission), ",""))-2),IF(LEN(IF(AND($U272&lt;&gt;"",$M272&lt;&gt;"",$U272&gt;$M272),"attestation plus récente, ","")&amp;IF(AND($H272&lt;&gt;"",$M272&lt;&gt;"",$H272&gt;$M272),"contrôle plus récent, ","")&amp;IF(AND($L272&lt;&gt;"",$M272&lt;&gt;"",$L272&gt;$M272),"connaissance des lieux plus récente, ","")&amp;IF(AND($M272&lt;&gt;"",$M272&gt;TODAY()),"délivrance datée dans le futur, ",""))&gt;0,"À redélivrer : "&amp;LEFT(IF(AND($U272&lt;&gt;"",$M272&lt;&gt;"",$U272&gt;$M272),"attestation plus récente, ","")&amp;IF(AND($H272&lt;&gt;"",$M272&lt;&gt;"",$H272&gt;$M272),"contrôle plus récent, ","")&amp;IF(AND($L272&lt;&gt;"",$M272&lt;&gt;"",$L272&gt;$M272),"connaissance des lieux plus récente, ","")&amp;IF(AND($M272&lt;&gt;"",$M272&gt;TODAY()),"délivrance datée dans le futur, ",""),LEN(IF(AND($U272&lt;&gt;"",$M272&lt;&gt;"",$U272&gt;$M272),"attestation plus récente, ","")&amp;IF(AND($H272&lt;&gt;"",$M272&lt;&gt;"",$H272&gt;$M272),"contrôle plus récent, ","")&amp;IF(AND($L272&lt;&gt;"",$M272&lt;&gt;"",$L272&gt;$M272),"connaissance des lieux plus récente, ","")&amp;IF(AND($M272&lt;&gt;"",$M272&gt;TODAY()),"délivrance datée dans le futur, ",""))-2),IF($P272&lt;TODAY(),"Expirée",IF($P272-TODAY()&lt;=60,"À renouveler","Valide"))))))</f>
      </c>
      <c r="R272" s="8"/>
      <c r="S272" s="14">
        <f>IF($A272="","",IFERROR(INDEX(Salariés!$D$2:$D$151,MATCH($A272,Salariés!$H$2:$H$151,0))&amp;"",""))</f>
      </c>
      <c r="T272" s="14">
        <f>IF($B272="","",IFERROR(VLOOKUP($B272,'Référentiel'!$A$2:$B$10,2,FALSE),""))</f>
      </c>
      <c r="U272" s="14">
        <f>IF(OR($A272="",$T272&lt;&gt;"Obligatoire"),"",IFERROR(IF(INDEX(Salariés!$E$2:$E$151,MATCH($A272,Salariés!$H$2:$H$151,0))="","",INDEX(Salariés!$E$2:$E$151,MATCH($A272,Salariés!$H$2:$H$151,0))),""))</f>
      </c>
      <c r="V272" s="14">
        <f>IF(OR($Q272="Valide",$Q272="À renouveler"),$P272+ROW()/100000,"")</f>
      </c>
      <c r="W272" s="14">
        <f>IF(AND($A272&lt;&gt;"",$A272='Autorisation à imprimer'!$D$1,OR($Q272="Valide",$Q272="À renouveler")),ROW(),"")</f>
      </c>
    </row>
    <row r="273" spans="1:23" x14ac:dyDescent="0.25">
      <c r="A273" s="8"/>
      <c r="B273" s="8"/>
      <c r="C273" s="8"/>
      <c r="D273" s="8"/>
      <c r="E273" s="8"/>
      <c r="F273" s="8"/>
      <c r="G273" s="8"/>
      <c r="H273" s="12"/>
      <c r="I273" s="8"/>
      <c r="J273" s="12"/>
      <c r="K273" s="13">
        <f>IF(AND($H273&lt;&gt;"",AND($E273="CACES®",$F273&lt;&gt;"",$F273&lt;&gt;"Sans objet")),EDATE($H273,12*IFERROR(VLOOKUP($F273,'Référentiel'!$D$2:$G$9,4,FALSE),5))-1,IF($J273="","",$J273))</f>
      </c>
      <c r="L273" s="12"/>
      <c r="M273" s="12"/>
      <c r="N273" s="12"/>
      <c r="O273" s="13">
        <f>IF(OR($A273="",$T273&lt;&gt;"Obligatoire"),"",IFERROR(IF(INDEX(Salariés!$F$2:$F$151,MATCH($A273,Salariés!$H$2:$H$151,0))="","",INDEX(Salariés!$F$2:$F$151,MATCH($A273,Salariés!$H$2:$H$151,0))),""))</f>
      </c>
      <c r="P273" s="13">
        <f>IF(NOT(OR($A273&lt;&gt;"",$B273&lt;&gt;"")),"",IF(COUNT($O273,$K273,$N273)=0,"",MIN($O273,$K273,$N273)))</f>
      </c>
      <c r="Q273" s="14">
        <f>IF(NOT(OR($A273&lt;&gt;"",$B273&lt;&gt;"")),"",IF($S273="Jeune en dérogation (R. 4153-40)","À vérifier : régime des jeunes (R. 4153-40)",IF(LEN(IF($A273="","salarié, ",IF(COUNTIF(Salariés!$H$2:$H$151,$A273)&gt;1,"salarié en double, ",""))&amp;IF($B273="","famille, ","")&amp;IF($E273="","type de contrôle, ","")&amp;IF(AND($T273="Obligatoire",$O273="",$S273&lt;&gt;"Jeune en dérogation (R. 4153-40)"),"attestation médicale, ","")&amp;IF($H273="","contrôle des connaissances, ","")&amp;IF($K273="","échéance du contrôle, ","")&amp;IF($L273="","connaissance des lieux, ","")&amp;IF($M273="","date de délivrance, ","")&amp;IF(AND($S273="Intérimaire",$N273=""),"date limite (fin de mission), ",""))&gt;0,"Incomplète : "&amp;LEFT(IF($A273="","salarié, ",IF(COUNTIF(Salariés!$H$2:$H$151,$A273)&gt;1,"salarié en double, ",""))&amp;IF($B273="","famille, ","")&amp;IF($E273="","type de contrôle, ","")&amp;IF(AND($T273="Obligatoire",$O273="",$S273&lt;&gt;"Jeune en dérogation (R. 4153-40)"),"attestation médicale, ","")&amp;IF($H273="","contrôle des connaissances, ","")&amp;IF($K273="","échéance du contrôle, ","")&amp;IF($L273="","connaissance des lieux, ","")&amp;IF($M273="","date de délivrance, ","")&amp;IF(AND($S273="Intérimaire",$N273=""),"date limite (fin de mission), ",""),LEN(IF($A273="","salarié, ",IF(COUNTIF(Salariés!$H$2:$H$151,$A273)&gt;1,"salarié en double, ",""))&amp;IF($B273="","famille, ","")&amp;IF($E273="","type de contrôle, ","")&amp;IF(AND($T273="Obligatoire",$O273="",$S273&lt;&gt;"Jeune en dérogation (R. 4153-40)"),"attestation médicale, ","")&amp;IF($H273="","contrôle des connaissances, ","")&amp;IF($K273="","échéance du contrôle, ","")&amp;IF($L273="","connaissance des lieux, ","")&amp;IF($M273="","date de délivrance, ","")&amp;IF(AND($S273="Intérimaire",$N273=""),"date limite (fin de mission), ",""))-2),IF(LEN(IF(AND($U273&lt;&gt;"",$M273&lt;&gt;"",$U273&gt;$M273),"attestation plus récente, ","")&amp;IF(AND($H273&lt;&gt;"",$M273&lt;&gt;"",$H273&gt;$M273),"contrôle plus récent, ","")&amp;IF(AND($L273&lt;&gt;"",$M273&lt;&gt;"",$L273&gt;$M273),"connaissance des lieux plus récente, ","")&amp;IF(AND($M273&lt;&gt;"",$M273&gt;TODAY()),"délivrance datée dans le futur, ",""))&gt;0,"À redélivrer : "&amp;LEFT(IF(AND($U273&lt;&gt;"",$M273&lt;&gt;"",$U273&gt;$M273),"attestation plus récente, ","")&amp;IF(AND($H273&lt;&gt;"",$M273&lt;&gt;"",$H273&gt;$M273),"contrôle plus récent, ","")&amp;IF(AND($L273&lt;&gt;"",$M273&lt;&gt;"",$L273&gt;$M273),"connaissance des lieux plus récente, ","")&amp;IF(AND($M273&lt;&gt;"",$M273&gt;TODAY()),"délivrance datée dans le futur, ",""),LEN(IF(AND($U273&lt;&gt;"",$M273&lt;&gt;"",$U273&gt;$M273),"attestation plus récente, ","")&amp;IF(AND($H273&lt;&gt;"",$M273&lt;&gt;"",$H273&gt;$M273),"contrôle plus récent, ","")&amp;IF(AND($L273&lt;&gt;"",$M273&lt;&gt;"",$L273&gt;$M273),"connaissance des lieux plus récente, ","")&amp;IF(AND($M273&lt;&gt;"",$M273&gt;TODAY()),"délivrance datée dans le futur, ",""))-2),IF($P273&lt;TODAY(),"Expirée",IF($P273-TODAY()&lt;=60,"À renouveler","Valide"))))))</f>
      </c>
      <c r="R273" s="8"/>
      <c r="S273" s="14">
        <f>IF($A273="","",IFERROR(INDEX(Salariés!$D$2:$D$151,MATCH($A273,Salariés!$H$2:$H$151,0))&amp;"",""))</f>
      </c>
      <c r="T273" s="14">
        <f>IF($B273="","",IFERROR(VLOOKUP($B273,'Référentiel'!$A$2:$B$10,2,FALSE),""))</f>
      </c>
      <c r="U273" s="14">
        <f>IF(OR($A273="",$T273&lt;&gt;"Obligatoire"),"",IFERROR(IF(INDEX(Salariés!$E$2:$E$151,MATCH($A273,Salariés!$H$2:$H$151,0))="","",INDEX(Salariés!$E$2:$E$151,MATCH($A273,Salariés!$H$2:$H$151,0))),""))</f>
      </c>
      <c r="V273" s="14">
        <f>IF(OR($Q273="Valide",$Q273="À renouveler"),$P273+ROW()/100000,"")</f>
      </c>
      <c r="W273" s="14">
        <f>IF(AND($A273&lt;&gt;"",$A273='Autorisation à imprimer'!$D$1,OR($Q273="Valide",$Q273="À renouveler")),ROW(),"")</f>
      </c>
    </row>
    <row r="274" spans="1:23" x14ac:dyDescent="0.25">
      <c r="A274" s="8"/>
      <c r="B274" s="8"/>
      <c r="C274" s="8"/>
      <c r="D274" s="8"/>
      <c r="E274" s="8"/>
      <c r="F274" s="8"/>
      <c r="G274" s="8"/>
      <c r="H274" s="12"/>
      <c r="I274" s="8"/>
      <c r="J274" s="12"/>
      <c r="K274" s="13">
        <f>IF(AND($H274&lt;&gt;"",AND($E274="CACES®",$F274&lt;&gt;"",$F274&lt;&gt;"Sans objet")),EDATE($H274,12*IFERROR(VLOOKUP($F274,'Référentiel'!$D$2:$G$9,4,FALSE),5))-1,IF($J274="","",$J274))</f>
      </c>
      <c r="L274" s="12"/>
      <c r="M274" s="12"/>
      <c r="N274" s="12"/>
      <c r="O274" s="13">
        <f>IF(OR($A274="",$T274&lt;&gt;"Obligatoire"),"",IFERROR(IF(INDEX(Salariés!$F$2:$F$151,MATCH($A274,Salariés!$H$2:$H$151,0))="","",INDEX(Salariés!$F$2:$F$151,MATCH($A274,Salariés!$H$2:$H$151,0))),""))</f>
      </c>
      <c r="P274" s="13">
        <f>IF(NOT(OR($A274&lt;&gt;"",$B274&lt;&gt;"")),"",IF(COUNT($O274,$K274,$N274)=0,"",MIN($O274,$K274,$N274)))</f>
      </c>
      <c r="Q274" s="14">
        <f>IF(NOT(OR($A274&lt;&gt;"",$B274&lt;&gt;"")),"",IF($S274="Jeune en dérogation (R. 4153-40)","À vérifier : régime des jeunes (R. 4153-40)",IF(LEN(IF($A274="","salarié, ",IF(COUNTIF(Salariés!$H$2:$H$151,$A274)&gt;1,"salarié en double, ",""))&amp;IF($B274="","famille, ","")&amp;IF($E274="","type de contrôle, ","")&amp;IF(AND($T274="Obligatoire",$O274="",$S274&lt;&gt;"Jeune en dérogation (R. 4153-40)"),"attestation médicale, ","")&amp;IF($H274="","contrôle des connaissances, ","")&amp;IF($K274="","échéance du contrôle, ","")&amp;IF($L274="","connaissance des lieux, ","")&amp;IF($M274="","date de délivrance, ","")&amp;IF(AND($S274="Intérimaire",$N274=""),"date limite (fin de mission), ",""))&gt;0,"Incomplète : "&amp;LEFT(IF($A274="","salarié, ",IF(COUNTIF(Salariés!$H$2:$H$151,$A274)&gt;1,"salarié en double, ",""))&amp;IF($B274="","famille, ","")&amp;IF($E274="","type de contrôle, ","")&amp;IF(AND($T274="Obligatoire",$O274="",$S274&lt;&gt;"Jeune en dérogation (R. 4153-40)"),"attestation médicale, ","")&amp;IF($H274="","contrôle des connaissances, ","")&amp;IF($K274="","échéance du contrôle, ","")&amp;IF($L274="","connaissance des lieux, ","")&amp;IF($M274="","date de délivrance, ","")&amp;IF(AND($S274="Intérimaire",$N274=""),"date limite (fin de mission), ",""),LEN(IF($A274="","salarié, ",IF(COUNTIF(Salariés!$H$2:$H$151,$A274)&gt;1,"salarié en double, ",""))&amp;IF($B274="","famille, ","")&amp;IF($E274="","type de contrôle, ","")&amp;IF(AND($T274="Obligatoire",$O274="",$S274&lt;&gt;"Jeune en dérogation (R. 4153-40)"),"attestation médicale, ","")&amp;IF($H274="","contrôle des connaissances, ","")&amp;IF($K274="","échéance du contrôle, ","")&amp;IF($L274="","connaissance des lieux, ","")&amp;IF($M274="","date de délivrance, ","")&amp;IF(AND($S274="Intérimaire",$N274=""),"date limite (fin de mission), ",""))-2),IF(LEN(IF(AND($U274&lt;&gt;"",$M274&lt;&gt;"",$U274&gt;$M274),"attestation plus récente, ","")&amp;IF(AND($H274&lt;&gt;"",$M274&lt;&gt;"",$H274&gt;$M274),"contrôle plus récent, ","")&amp;IF(AND($L274&lt;&gt;"",$M274&lt;&gt;"",$L274&gt;$M274),"connaissance des lieux plus récente, ","")&amp;IF(AND($M274&lt;&gt;"",$M274&gt;TODAY()),"délivrance datée dans le futur, ",""))&gt;0,"À redélivrer : "&amp;LEFT(IF(AND($U274&lt;&gt;"",$M274&lt;&gt;"",$U274&gt;$M274),"attestation plus récente, ","")&amp;IF(AND($H274&lt;&gt;"",$M274&lt;&gt;"",$H274&gt;$M274),"contrôle plus récent, ","")&amp;IF(AND($L274&lt;&gt;"",$M274&lt;&gt;"",$L274&gt;$M274),"connaissance des lieux plus récente, ","")&amp;IF(AND($M274&lt;&gt;"",$M274&gt;TODAY()),"délivrance datée dans le futur, ",""),LEN(IF(AND($U274&lt;&gt;"",$M274&lt;&gt;"",$U274&gt;$M274),"attestation plus récente, ","")&amp;IF(AND($H274&lt;&gt;"",$M274&lt;&gt;"",$H274&gt;$M274),"contrôle plus récent, ","")&amp;IF(AND($L274&lt;&gt;"",$M274&lt;&gt;"",$L274&gt;$M274),"connaissance des lieux plus récente, ","")&amp;IF(AND($M274&lt;&gt;"",$M274&gt;TODAY()),"délivrance datée dans le futur, ",""))-2),IF($P274&lt;TODAY(),"Expirée",IF($P274-TODAY()&lt;=60,"À renouveler","Valide"))))))</f>
      </c>
      <c r="R274" s="8"/>
      <c r="S274" s="14">
        <f>IF($A274="","",IFERROR(INDEX(Salariés!$D$2:$D$151,MATCH($A274,Salariés!$H$2:$H$151,0))&amp;"",""))</f>
      </c>
      <c r="T274" s="14">
        <f>IF($B274="","",IFERROR(VLOOKUP($B274,'Référentiel'!$A$2:$B$10,2,FALSE),""))</f>
      </c>
      <c r="U274" s="14">
        <f>IF(OR($A274="",$T274&lt;&gt;"Obligatoire"),"",IFERROR(IF(INDEX(Salariés!$E$2:$E$151,MATCH($A274,Salariés!$H$2:$H$151,0))="","",INDEX(Salariés!$E$2:$E$151,MATCH($A274,Salariés!$H$2:$H$151,0))),""))</f>
      </c>
      <c r="V274" s="14">
        <f>IF(OR($Q274="Valide",$Q274="À renouveler"),$P274+ROW()/100000,"")</f>
      </c>
      <c r="W274" s="14">
        <f>IF(AND($A274&lt;&gt;"",$A274='Autorisation à imprimer'!$D$1,OR($Q274="Valide",$Q274="À renouveler")),ROW(),"")</f>
      </c>
    </row>
    <row r="275" spans="1:23" x14ac:dyDescent="0.25">
      <c r="A275" s="8"/>
      <c r="B275" s="8"/>
      <c r="C275" s="8"/>
      <c r="D275" s="8"/>
      <c r="E275" s="8"/>
      <c r="F275" s="8"/>
      <c r="G275" s="8"/>
      <c r="H275" s="12"/>
      <c r="I275" s="8"/>
      <c r="J275" s="12"/>
      <c r="K275" s="13">
        <f>IF(AND($H275&lt;&gt;"",AND($E275="CACES®",$F275&lt;&gt;"",$F275&lt;&gt;"Sans objet")),EDATE($H275,12*IFERROR(VLOOKUP($F275,'Référentiel'!$D$2:$G$9,4,FALSE),5))-1,IF($J275="","",$J275))</f>
      </c>
      <c r="L275" s="12"/>
      <c r="M275" s="12"/>
      <c r="N275" s="12"/>
      <c r="O275" s="13">
        <f>IF(OR($A275="",$T275&lt;&gt;"Obligatoire"),"",IFERROR(IF(INDEX(Salariés!$F$2:$F$151,MATCH($A275,Salariés!$H$2:$H$151,0))="","",INDEX(Salariés!$F$2:$F$151,MATCH($A275,Salariés!$H$2:$H$151,0))),""))</f>
      </c>
      <c r="P275" s="13">
        <f>IF(NOT(OR($A275&lt;&gt;"",$B275&lt;&gt;"")),"",IF(COUNT($O275,$K275,$N275)=0,"",MIN($O275,$K275,$N275)))</f>
      </c>
      <c r="Q275" s="14">
        <f>IF(NOT(OR($A275&lt;&gt;"",$B275&lt;&gt;"")),"",IF($S275="Jeune en dérogation (R. 4153-40)","À vérifier : régime des jeunes (R. 4153-40)",IF(LEN(IF($A275="","salarié, ",IF(COUNTIF(Salariés!$H$2:$H$151,$A275)&gt;1,"salarié en double, ",""))&amp;IF($B275="","famille, ","")&amp;IF($E275="","type de contrôle, ","")&amp;IF(AND($T275="Obligatoire",$O275="",$S275&lt;&gt;"Jeune en dérogation (R. 4153-40)"),"attestation médicale, ","")&amp;IF($H275="","contrôle des connaissances, ","")&amp;IF($K275="","échéance du contrôle, ","")&amp;IF($L275="","connaissance des lieux, ","")&amp;IF($M275="","date de délivrance, ","")&amp;IF(AND($S275="Intérimaire",$N275=""),"date limite (fin de mission), ",""))&gt;0,"Incomplète : "&amp;LEFT(IF($A275="","salarié, ",IF(COUNTIF(Salariés!$H$2:$H$151,$A275)&gt;1,"salarié en double, ",""))&amp;IF($B275="","famille, ","")&amp;IF($E275="","type de contrôle, ","")&amp;IF(AND($T275="Obligatoire",$O275="",$S275&lt;&gt;"Jeune en dérogation (R. 4153-40)"),"attestation médicale, ","")&amp;IF($H275="","contrôle des connaissances, ","")&amp;IF($K275="","échéance du contrôle, ","")&amp;IF($L275="","connaissance des lieux, ","")&amp;IF($M275="","date de délivrance, ","")&amp;IF(AND($S275="Intérimaire",$N275=""),"date limite (fin de mission), ",""),LEN(IF($A275="","salarié, ",IF(COUNTIF(Salariés!$H$2:$H$151,$A275)&gt;1,"salarié en double, ",""))&amp;IF($B275="","famille, ","")&amp;IF($E275="","type de contrôle, ","")&amp;IF(AND($T275="Obligatoire",$O275="",$S275&lt;&gt;"Jeune en dérogation (R. 4153-40)"),"attestation médicale, ","")&amp;IF($H275="","contrôle des connaissances, ","")&amp;IF($K275="","échéance du contrôle, ","")&amp;IF($L275="","connaissance des lieux, ","")&amp;IF($M275="","date de délivrance, ","")&amp;IF(AND($S275="Intérimaire",$N275=""),"date limite (fin de mission), ",""))-2),IF(LEN(IF(AND($U275&lt;&gt;"",$M275&lt;&gt;"",$U275&gt;$M275),"attestation plus récente, ","")&amp;IF(AND($H275&lt;&gt;"",$M275&lt;&gt;"",$H275&gt;$M275),"contrôle plus récent, ","")&amp;IF(AND($L275&lt;&gt;"",$M275&lt;&gt;"",$L275&gt;$M275),"connaissance des lieux plus récente, ","")&amp;IF(AND($M275&lt;&gt;"",$M275&gt;TODAY()),"délivrance datée dans le futur, ",""))&gt;0,"À redélivrer : "&amp;LEFT(IF(AND($U275&lt;&gt;"",$M275&lt;&gt;"",$U275&gt;$M275),"attestation plus récente, ","")&amp;IF(AND($H275&lt;&gt;"",$M275&lt;&gt;"",$H275&gt;$M275),"contrôle plus récent, ","")&amp;IF(AND($L275&lt;&gt;"",$M275&lt;&gt;"",$L275&gt;$M275),"connaissance des lieux plus récente, ","")&amp;IF(AND($M275&lt;&gt;"",$M275&gt;TODAY()),"délivrance datée dans le futur, ",""),LEN(IF(AND($U275&lt;&gt;"",$M275&lt;&gt;"",$U275&gt;$M275),"attestation plus récente, ","")&amp;IF(AND($H275&lt;&gt;"",$M275&lt;&gt;"",$H275&gt;$M275),"contrôle plus récent, ","")&amp;IF(AND($L275&lt;&gt;"",$M275&lt;&gt;"",$L275&gt;$M275),"connaissance des lieux plus récente, ","")&amp;IF(AND($M275&lt;&gt;"",$M275&gt;TODAY()),"délivrance datée dans le futur, ",""))-2),IF($P275&lt;TODAY(),"Expirée",IF($P275-TODAY()&lt;=60,"À renouveler","Valide"))))))</f>
      </c>
      <c r="R275" s="8"/>
      <c r="S275" s="14">
        <f>IF($A275="","",IFERROR(INDEX(Salariés!$D$2:$D$151,MATCH($A275,Salariés!$H$2:$H$151,0))&amp;"",""))</f>
      </c>
      <c r="T275" s="14">
        <f>IF($B275="","",IFERROR(VLOOKUP($B275,'Référentiel'!$A$2:$B$10,2,FALSE),""))</f>
      </c>
      <c r="U275" s="14">
        <f>IF(OR($A275="",$T275&lt;&gt;"Obligatoire"),"",IFERROR(IF(INDEX(Salariés!$E$2:$E$151,MATCH($A275,Salariés!$H$2:$H$151,0))="","",INDEX(Salariés!$E$2:$E$151,MATCH($A275,Salariés!$H$2:$H$151,0))),""))</f>
      </c>
      <c r="V275" s="14">
        <f>IF(OR($Q275="Valide",$Q275="À renouveler"),$P275+ROW()/100000,"")</f>
      </c>
      <c r="W275" s="14">
        <f>IF(AND($A275&lt;&gt;"",$A275='Autorisation à imprimer'!$D$1,OR($Q275="Valide",$Q275="À renouveler")),ROW(),"")</f>
      </c>
    </row>
    <row r="276" spans="1:23" x14ac:dyDescent="0.25">
      <c r="A276" s="8"/>
      <c r="B276" s="8"/>
      <c r="C276" s="8"/>
      <c r="D276" s="8"/>
      <c r="E276" s="8"/>
      <c r="F276" s="8"/>
      <c r="G276" s="8"/>
      <c r="H276" s="12"/>
      <c r="I276" s="8"/>
      <c r="J276" s="12"/>
      <c r="K276" s="13">
        <f>IF(AND($H276&lt;&gt;"",AND($E276="CACES®",$F276&lt;&gt;"",$F276&lt;&gt;"Sans objet")),EDATE($H276,12*IFERROR(VLOOKUP($F276,'Référentiel'!$D$2:$G$9,4,FALSE),5))-1,IF($J276="","",$J276))</f>
      </c>
      <c r="L276" s="12"/>
      <c r="M276" s="12"/>
      <c r="N276" s="12"/>
      <c r="O276" s="13">
        <f>IF(OR($A276="",$T276&lt;&gt;"Obligatoire"),"",IFERROR(IF(INDEX(Salariés!$F$2:$F$151,MATCH($A276,Salariés!$H$2:$H$151,0))="","",INDEX(Salariés!$F$2:$F$151,MATCH($A276,Salariés!$H$2:$H$151,0))),""))</f>
      </c>
      <c r="P276" s="13">
        <f>IF(NOT(OR($A276&lt;&gt;"",$B276&lt;&gt;"")),"",IF(COUNT($O276,$K276,$N276)=0,"",MIN($O276,$K276,$N276)))</f>
      </c>
      <c r="Q276" s="14">
        <f>IF(NOT(OR($A276&lt;&gt;"",$B276&lt;&gt;"")),"",IF($S276="Jeune en dérogation (R. 4153-40)","À vérifier : régime des jeunes (R. 4153-40)",IF(LEN(IF($A276="","salarié, ",IF(COUNTIF(Salariés!$H$2:$H$151,$A276)&gt;1,"salarié en double, ",""))&amp;IF($B276="","famille, ","")&amp;IF($E276="","type de contrôle, ","")&amp;IF(AND($T276="Obligatoire",$O276="",$S276&lt;&gt;"Jeune en dérogation (R. 4153-40)"),"attestation médicale, ","")&amp;IF($H276="","contrôle des connaissances, ","")&amp;IF($K276="","échéance du contrôle, ","")&amp;IF($L276="","connaissance des lieux, ","")&amp;IF($M276="","date de délivrance, ","")&amp;IF(AND($S276="Intérimaire",$N276=""),"date limite (fin de mission), ",""))&gt;0,"Incomplète : "&amp;LEFT(IF($A276="","salarié, ",IF(COUNTIF(Salariés!$H$2:$H$151,$A276)&gt;1,"salarié en double, ",""))&amp;IF($B276="","famille, ","")&amp;IF($E276="","type de contrôle, ","")&amp;IF(AND($T276="Obligatoire",$O276="",$S276&lt;&gt;"Jeune en dérogation (R. 4153-40)"),"attestation médicale, ","")&amp;IF($H276="","contrôle des connaissances, ","")&amp;IF($K276="","échéance du contrôle, ","")&amp;IF($L276="","connaissance des lieux, ","")&amp;IF($M276="","date de délivrance, ","")&amp;IF(AND($S276="Intérimaire",$N276=""),"date limite (fin de mission), ",""),LEN(IF($A276="","salarié, ",IF(COUNTIF(Salariés!$H$2:$H$151,$A276)&gt;1,"salarié en double, ",""))&amp;IF($B276="","famille, ","")&amp;IF($E276="","type de contrôle, ","")&amp;IF(AND($T276="Obligatoire",$O276="",$S276&lt;&gt;"Jeune en dérogation (R. 4153-40)"),"attestation médicale, ","")&amp;IF($H276="","contrôle des connaissances, ","")&amp;IF($K276="","échéance du contrôle, ","")&amp;IF($L276="","connaissance des lieux, ","")&amp;IF($M276="","date de délivrance, ","")&amp;IF(AND($S276="Intérimaire",$N276=""),"date limite (fin de mission), ",""))-2),IF(LEN(IF(AND($U276&lt;&gt;"",$M276&lt;&gt;"",$U276&gt;$M276),"attestation plus récente, ","")&amp;IF(AND($H276&lt;&gt;"",$M276&lt;&gt;"",$H276&gt;$M276),"contrôle plus récent, ","")&amp;IF(AND($L276&lt;&gt;"",$M276&lt;&gt;"",$L276&gt;$M276),"connaissance des lieux plus récente, ","")&amp;IF(AND($M276&lt;&gt;"",$M276&gt;TODAY()),"délivrance datée dans le futur, ",""))&gt;0,"À redélivrer : "&amp;LEFT(IF(AND($U276&lt;&gt;"",$M276&lt;&gt;"",$U276&gt;$M276),"attestation plus récente, ","")&amp;IF(AND($H276&lt;&gt;"",$M276&lt;&gt;"",$H276&gt;$M276),"contrôle plus récent, ","")&amp;IF(AND($L276&lt;&gt;"",$M276&lt;&gt;"",$L276&gt;$M276),"connaissance des lieux plus récente, ","")&amp;IF(AND($M276&lt;&gt;"",$M276&gt;TODAY()),"délivrance datée dans le futur, ",""),LEN(IF(AND($U276&lt;&gt;"",$M276&lt;&gt;"",$U276&gt;$M276),"attestation plus récente, ","")&amp;IF(AND($H276&lt;&gt;"",$M276&lt;&gt;"",$H276&gt;$M276),"contrôle plus récent, ","")&amp;IF(AND($L276&lt;&gt;"",$M276&lt;&gt;"",$L276&gt;$M276),"connaissance des lieux plus récente, ","")&amp;IF(AND($M276&lt;&gt;"",$M276&gt;TODAY()),"délivrance datée dans le futur, ",""))-2),IF($P276&lt;TODAY(),"Expirée",IF($P276-TODAY()&lt;=60,"À renouveler","Valide"))))))</f>
      </c>
      <c r="R276" s="8"/>
      <c r="S276" s="14">
        <f>IF($A276="","",IFERROR(INDEX(Salariés!$D$2:$D$151,MATCH($A276,Salariés!$H$2:$H$151,0))&amp;"",""))</f>
      </c>
      <c r="T276" s="14">
        <f>IF($B276="","",IFERROR(VLOOKUP($B276,'Référentiel'!$A$2:$B$10,2,FALSE),""))</f>
      </c>
      <c r="U276" s="14">
        <f>IF(OR($A276="",$T276&lt;&gt;"Obligatoire"),"",IFERROR(IF(INDEX(Salariés!$E$2:$E$151,MATCH($A276,Salariés!$H$2:$H$151,0))="","",INDEX(Salariés!$E$2:$E$151,MATCH($A276,Salariés!$H$2:$H$151,0))),""))</f>
      </c>
      <c r="V276" s="14">
        <f>IF(OR($Q276="Valide",$Q276="À renouveler"),$P276+ROW()/100000,"")</f>
      </c>
      <c r="W276" s="14">
        <f>IF(AND($A276&lt;&gt;"",$A276='Autorisation à imprimer'!$D$1,OR($Q276="Valide",$Q276="À renouveler")),ROW(),"")</f>
      </c>
    </row>
    <row r="277" spans="1:23" x14ac:dyDescent="0.25">
      <c r="A277" s="8"/>
      <c r="B277" s="8"/>
      <c r="C277" s="8"/>
      <c r="D277" s="8"/>
      <c r="E277" s="8"/>
      <c r="F277" s="8"/>
      <c r="G277" s="8"/>
      <c r="H277" s="12"/>
      <c r="I277" s="8"/>
      <c r="J277" s="12"/>
      <c r="K277" s="13">
        <f>IF(AND($H277&lt;&gt;"",AND($E277="CACES®",$F277&lt;&gt;"",$F277&lt;&gt;"Sans objet")),EDATE($H277,12*IFERROR(VLOOKUP($F277,'Référentiel'!$D$2:$G$9,4,FALSE),5))-1,IF($J277="","",$J277))</f>
      </c>
      <c r="L277" s="12"/>
      <c r="M277" s="12"/>
      <c r="N277" s="12"/>
      <c r="O277" s="13">
        <f>IF(OR($A277="",$T277&lt;&gt;"Obligatoire"),"",IFERROR(IF(INDEX(Salariés!$F$2:$F$151,MATCH($A277,Salariés!$H$2:$H$151,0))="","",INDEX(Salariés!$F$2:$F$151,MATCH($A277,Salariés!$H$2:$H$151,0))),""))</f>
      </c>
      <c r="P277" s="13">
        <f>IF(NOT(OR($A277&lt;&gt;"",$B277&lt;&gt;"")),"",IF(COUNT($O277,$K277,$N277)=0,"",MIN($O277,$K277,$N277)))</f>
      </c>
      <c r="Q277" s="14">
        <f>IF(NOT(OR($A277&lt;&gt;"",$B277&lt;&gt;"")),"",IF($S277="Jeune en dérogation (R. 4153-40)","À vérifier : régime des jeunes (R. 4153-40)",IF(LEN(IF($A277="","salarié, ",IF(COUNTIF(Salariés!$H$2:$H$151,$A277)&gt;1,"salarié en double, ",""))&amp;IF($B277="","famille, ","")&amp;IF($E277="","type de contrôle, ","")&amp;IF(AND($T277="Obligatoire",$O277="",$S277&lt;&gt;"Jeune en dérogation (R. 4153-40)"),"attestation médicale, ","")&amp;IF($H277="","contrôle des connaissances, ","")&amp;IF($K277="","échéance du contrôle, ","")&amp;IF($L277="","connaissance des lieux, ","")&amp;IF($M277="","date de délivrance, ","")&amp;IF(AND($S277="Intérimaire",$N277=""),"date limite (fin de mission), ",""))&gt;0,"Incomplète : "&amp;LEFT(IF($A277="","salarié, ",IF(COUNTIF(Salariés!$H$2:$H$151,$A277)&gt;1,"salarié en double, ",""))&amp;IF($B277="","famille, ","")&amp;IF($E277="","type de contrôle, ","")&amp;IF(AND($T277="Obligatoire",$O277="",$S277&lt;&gt;"Jeune en dérogation (R. 4153-40)"),"attestation médicale, ","")&amp;IF($H277="","contrôle des connaissances, ","")&amp;IF($K277="","échéance du contrôle, ","")&amp;IF($L277="","connaissance des lieux, ","")&amp;IF($M277="","date de délivrance, ","")&amp;IF(AND($S277="Intérimaire",$N277=""),"date limite (fin de mission), ",""),LEN(IF($A277="","salarié, ",IF(COUNTIF(Salariés!$H$2:$H$151,$A277)&gt;1,"salarié en double, ",""))&amp;IF($B277="","famille, ","")&amp;IF($E277="","type de contrôle, ","")&amp;IF(AND($T277="Obligatoire",$O277="",$S277&lt;&gt;"Jeune en dérogation (R. 4153-40)"),"attestation médicale, ","")&amp;IF($H277="","contrôle des connaissances, ","")&amp;IF($K277="","échéance du contrôle, ","")&amp;IF($L277="","connaissance des lieux, ","")&amp;IF($M277="","date de délivrance, ","")&amp;IF(AND($S277="Intérimaire",$N277=""),"date limite (fin de mission), ",""))-2),IF(LEN(IF(AND($U277&lt;&gt;"",$M277&lt;&gt;"",$U277&gt;$M277),"attestation plus récente, ","")&amp;IF(AND($H277&lt;&gt;"",$M277&lt;&gt;"",$H277&gt;$M277),"contrôle plus récent, ","")&amp;IF(AND($L277&lt;&gt;"",$M277&lt;&gt;"",$L277&gt;$M277),"connaissance des lieux plus récente, ","")&amp;IF(AND($M277&lt;&gt;"",$M277&gt;TODAY()),"délivrance datée dans le futur, ",""))&gt;0,"À redélivrer : "&amp;LEFT(IF(AND($U277&lt;&gt;"",$M277&lt;&gt;"",$U277&gt;$M277),"attestation plus récente, ","")&amp;IF(AND($H277&lt;&gt;"",$M277&lt;&gt;"",$H277&gt;$M277),"contrôle plus récent, ","")&amp;IF(AND($L277&lt;&gt;"",$M277&lt;&gt;"",$L277&gt;$M277),"connaissance des lieux plus récente, ","")&amp;IF(AND($M277&lt;&gt;"",$M277&gt;TODAY()),"délivrance datée dans le futur, ",""),LEN(IF(AND($U277&lt;&gt;"",$M277&lt;&gt;"",$U277&gt;$M277),"attestation plus récente, ","")&amp;IF(AND($H277&lt;&gt;"",$M277&lt;&gt;"",$H277&gt;$M277),"contrôle plus récent, ","")&amp;IF(AND($L277&lt;&gt;"",$M277&lt;&gt;"",$L277&gt;$M277),"connaissance des lieux plus récente, ","")&amp;IF(AND($M277&lt;&gt;"",$M277&gt;TODAY()),"délivrance datée dans le futur, ",""))-2),IF($P277&lt;TODAY(),"Expirée",IF($P277-TODAY()&lt;=60,"À renouveler","Valide"))))))</f>
      </c>
      <c r="R277" s="8"/>
      <c r="S277" s="14">
        <f>IF($A277="","",IFERROR(INDEX(Salariés!$D$2:$D$151,MATCH($A277,Salariés!$H$2:$H$151,0))&amp;"",""))</f>
      </c>
      <c r="T277" s="14">
        <f>IF($B277="","",IFERROR(VLOOKUP($B277,'Référentiel'!$A$2:$B$10,2,FALSE),""))</f>
      </c>
      <c r="U277" s="14">
        <f>IF(OR($A277="",$T277&lt;&gt;"Obligatoire"),"",IFERROR(IF(INDEX(Salariés!$E$2:$E$151,MATCH($A277,Salariés!$H$2:$H$151,0))="","",INDEX(Salariés!$E$2:$E$151,MATCH($A277,Salariés!$H$2:$H$151,0))),""))</f>
      </c>
      <c r="V277" s="14">
        <f>IF(OR($Q277="Valide",$Q277="À renouveler"),$P277+ROW()/100000,"")</f>
      </c>
      <c r="W277" s="14">
        <f>IF(AND($A277&lt;&gt;"",$A277='Autorisation à imprimer'!$D$1,OR($Q277="Valide",$Q277="À renouveler")),ROW(),"")</f>
      </c>
    </row>
    <row r="278" spans="1:23" x14ac:dyDescent="0.25">
      <c r="A278" s="8"/>
      <c r="B278" s="8"/>
      <c r="C278" s="8"/>
      <c r="D278" s="8"/>
      <c r="E278" s="8"/>
      <c r="F278" s="8"/>
      <c r="G278" s="8"/>
      <c r="H278" s="12"/>
      <c r="I278" s="8"/>
      <c r="J278" s="12"/>
      <c r="K278" s="13">
        <f>IF(AND($H278&lt;&gt;"",AND($E278="CACES®",$F278&lt;&gt;"",$F278&lt;&gt;"Sans objet")),EDATE($H278,12*IFERROR(VLOOKUP($F278,'Référentiel'!$D$2:$G$9,4,FALSE),5))-1,IF($J278="","",$J278))</f>
      </c>
      <c r="L278" s="12"/>
      <c r="M278" s="12"/>
      <c r="N278" s="12"/>
      <c r="O278" s="13">
        <f>IF(OR($A278="",$T278&lt;&gt;"Obligatoire"),"",IFERROR(IF(INDEX(Salariés!$F$2:$F$151,MATCH($A278,Salariés!$H$2:$H$151,0))="","",INDEX(Salariés!$F$2:$F$151,MATCH($A278,Salariés!$H$2:$H$151,0))),""))</f>
      </c>
      <c r="P278" s="13">
        <f>IF(NOT(OR($A278&lt;&gt;"",$B278&lt;&gt;"")),"",IF(COUNT($O278,$K278,$N278)=0,"",MIN($O278,$K278,$N278)))</f>
      </c>
      <c r="Q278" s="14">
        <f>IF(NOT(OR($A278&lt;&gt;"",$B278&lt;&gt;"")),"",IF($S278="Jeune en dérogation (R. 4153-40)","À vérifier : régime des jeunes (R. 4153-40)",IF(LEN(IF($A278="","salarié, ",IF(COUNTIF(Salariés!$H$2:$H$151,$A278)&gt;1,"salarié en double, ",""))&amp;IF($B278="","famille, ","")&amp;IF($E278="","type de contrôle, ","")&amp;IF(AND($T278="Obligatoire",$O278="",$S278&lt;&gt;"Jeune en dérogation (R. 4153-40)"),"attestation médicale, ","")&amp;IF($H278="","contrôle des connaissances, ","")&amp;IF($K278="","échéance du contrôle, ","")&amp;IF($L278="","connaissance des lieux, ","")&amp;IF($M278="","date de délivrance, ","")&amp;IF(AND($S278="Intérimaire",$N278=""),"date limite (fin de mission), ",""))&gt;0,"Incomplète : "&amp;LEFT(IF($A278="","salarié, ",IF(COUNTIF(Salariés!$H$2:$H$151,$A278)&gt;1,"salarié en double, ",""))&amp;IF($B278="","famille, ","")&amp;IF($E278="","type de contrôle, ","")&amp;IF(AND($T278="Obligatoire",$O278="",$S278&lt;&gt;"Jeune en dérogation (R. 4153-40)"),"attestation médicale, ","")&amp;IF($H278="","contrôle des connaissances, ","")&amp;IF($K278="","échéance du contrôle, ","")&amp;IF($L278="","connaissance des lieux, ","")&amp;IF($M278="","date de délivrance, ","")&amp;IF(AND($S278="Intérimaire",$N278=""),"date limite (fin de mission), ",""),LEN(IF($A278="","salarié, ",IF(COUNTIF(Salariés!$H$2:$H$151,$A278)&gt;1,"salarié en double, ",""))&amp;IF($B278="","famille, ","")&amp;IF($E278="","type de contrôle, ","")&amp;IF(AND($T278="Obligatoire",$O278="",$S278&lt;&gt;"Jeune en dérogation (R. 4153-40)"),"attestation médicale, ","")&amp;IF($H278="","contrôle des connaissances, ","")&amp;IF($K278="","échéance du contrôle, ","")&amp;IF($L278="","connaissance des lieux, ","")&amp;IF($M278="","date de délivrance, ","")&amp;IF(AND($S278="Intérimaire",$N278=""),"date limite (fin de mission), ",""))-2),IF(LEN(IF(AND($U278&lt;&gt;"",$M278&lt;&gt;"",$U278&gt;$M278),"attestation plus récente, ","")&amp;IF(AND($H278&lt;&gt;"",$M278&lt;&gt;"",$H278&gt;$M278),"contrôle plus récent, ","")&amp;IF(AND($L278&lt;&gt;"",$M278&lt;&gt;"",$L278&gt;$M278),"connaissance des lieux plus récente, ","")&amp;IF(AND($M278&lt;&gt;"",$M278&gt;TODAY()),"délivrance datée dans le futur, ",""))&gt;0,"À redélivrer : "&amp;LEFT(IF(AND($U278&lt;&gt;"",$M278&lt;&gt;"",$U278&gt;$M278),"attestation plus récente, ","")&amp;IF(AND($H278&lt;&gt;"",$M278&lt;&gt;"",$H278&gt;$M278),"contrôle plus récent, ","")&amp;IF(AND($L278&lt;&gt;"",$M278&lt;&gt;"",$L278&gt;$M278),"connaissance des lieux plus récente, ","")&amp;IF(AND($M278&lt;&gt;"",$M278&gt;TODAY()),"délivrance datée dans le futur, ",""),LEN(IF(AND($U278&lt;&gt;"",$M278&lt;&gt;"",$U278&gt;$M278),"attestation plus récente, ","")&amp;IF(AND($H278&lt;&gt;"",$M278&lt;&gt;"",$H278&gt;$M278),"contrôle plus récent, ","")&amp;IF(AND($L278&lt;&gt;"",$M278&lt;&gt;"",$L278&gt;$M278),"connaissance des lieux plus récente, ","")&amp;IF(AND($M278&lt;&gt;"",$M278&gt;TODAY()),"délivrance datée dans le futur, ",""))-2),IF($P278&lt;TODAY(),"Expirée",IF($P278-TODAY()&lt;=60,"À renouveler","Valide"))))))</f>
      </c>
      <c r="R278" s="8"/>
      <c r="S278" s="14">
        <f>IF($A278="","",IFERROR(INDEX(Salariés!$D$2:$D$151,MATCH($A278,Salariés!$H$2:$H$151,0))&amp;"",""))</f>
      </c>
      <c r="T278" s="14">
        <f>IF($B278="","",IFERROR(VLOOKUP($B278,'Référentiel'!$A$2:$B$10,2,FALSE),""))</f>
      </c>
      <c r="U278" s="14">
        <f>IF(OR($A278="",$T278&lt;&gt;"Obligatoire"),"",IFERROR(IF(INDEX(Salariés!$E$2:$E$151,MATCH($A278,Salariés!$H$2:$H$151,0))="","",INDEX(Salariés!$E$2:$E$151,MATCH($A278,Salariés!$H$2:$H$151,0))),""))</f>
      </c>
      <c r="V278" s="14">
        <f>IF(OR($Q278="Valide",$Q278="À renouveler"),$P278+ROW()/100000,"")</f>
      </c>
      <c r="W278" s="14">
        <f>IF(AND($A278&lt;&gt;"",$A278='Autorisation à imprimer'!$D$1,OR($Q278="Valide",$Q278="À renouveler")),ROW(),"")</f>
      </c>
    </row>
    <row r="279" spans="1:23" x14ac:dyDescent="0.25">
      <c r="A279" s="8"/>
      <c r="B279" s="8"/>
      <c r="C279" s="8"/>
      <c r="D279" s="8"/>
      <c r="E279" s="8"/>
      <c r="F279" s="8"/>
      <c r="G279" s="8"/>
      <c r="H279" s="12"/>
      <c r="I279" s="8"/>
      <c r="J279" s="12"/>
      <c r="K279" s="13">
        <f>IF(AND($H279&lt;&gt;"",AND($E279="CACES®",$F279&lt;&gt;"",$F279&lt;&gt;"Sans objet")),EDATE($H279,12*IFERROR(VLOOKUP($F279,'Référentiel'!$D$2:$G$9,4,FALSE),5))-1,IF($J279="","",$J279))</f>
      </c>
      <c r="L279" s="12"/>
      <c r="M279" s="12"/>
      <c r="N279" s="12"/>
      <c r="O279" s="13">
        <f>IF(OR($A279="",$T279&lt;&gt;"Obligatoire"),"",IFERROR(IF(INDEX(Salariés!$F$2:$F$151,MATCH($A279,Salariés!$H$2:$H$151,0))="","",INDEX(Salariés!$F$2:$F$151,MATCH($A279,Salariés!$H$2:$H$151,0))),""))</f>
      </c>
      <c r="P279" s="13">
        <f>IF(NOT(OR($A279&lt;&gt;"",$B279&lt;&gt;"")),"",IF(COUNT($O279,$K279,$N279)=0,"",MIN($O279,$K279,$N279)))</f>
      </c>
      <c r="Q279" s="14">
        <f>IF(NOT(OR($A279&lt;&gt;"",$B279&lt;&gt;"")),"",IF($S279="Jeune en dérogation (R. 4153-40)","À vérifier : régime des jeunes (R. 4153-40)",IF(LEN(IF($A279="","salarié, ",IF(COUNTIF(Salariés!$H$2:$H$151,$A279)&gt;1,"salarié en double, ",""))&amp;IF($B279="","famille, ","")&amp;IF($E279="","type de contrôle, ","")&amp;IF(AND($T279="Obligatoire",$O279="",$S279&lt;&gt;"Jeune en dérogation (R. 4153-40)"),"attestation médicale, ","")&amp;IF($H279="","contrôle des connaissances, ","")&amp;IF($K279="","échéance du contrôle, ","")&amp;IF($L279="","connaissance des lieux, ","")&amp;IF($M279="","date de délivrance, ","")&amp;IF(AND($S279="Intérimaire",$N279=""),"date limite (fin de mission), ",""))&gt;0,"Incomplète : "&amp;LEFT(IF($A279="","salarié, ",IF(COUNTIF(Salariés!$H$2:$H$151,$A279)&gt;1,"salarié en double, ",""))&amp;IF($B279="","famille, ","")&amp;IF($E279="","type de contrôle, ","")&amp;IF(AND($T279="Obligatoire",$O279="",$S279&lt;&gt;"Jeune en dérogation (R. 4153-40)"),"attestation médicale, ","")&amp;IF($H279="","contrôle des connaissances, ","")&amp;IF($K279="","échéance du contrôle, ","")&amp;IF($L279="","connaissance des lieux, ","")&amp;IF($M279="","date de délivrance, ","")&amp;IF(AND($S279="Intérimaire",$N279=""),"date limite (fin de mission), ",""),LEN(IF($A279="","salarié, ",IF(COUNTIF(Salariés!$H$2:$H$151,$A279)&gt;1,"salarié en double, ",""))&amp;IF($B279="","famille, ","")&amp;IF($E279="","type de contrôle, ","")&amp;IF(AND($T279="Obligatoire",$O279="",$S279&lt;&gt;"Jeune en dérogation (R. 4153-40)"),"attestation médicale, ","")&amp;IF($H279="","contrôle des connaissances, ","")&amp;IF($K279="","échéance du contrôle, ","")&amp;IF($L279="","connaissance des lieux, ","")&amp;IF($M279="","date de délivrance, ","")&amp;IF(AND($S279="Intérimaire",$N279=""),"date limite (fin de mission), ",""))-2),IF(LEN(IF(AND($U279&lt;&gt;"",$M279&lt;&gt;"",$U279&gt;$M279),"attestation plus récente, ","")&amp;IF(AND($H279&lt;&gt;"",$M279&lt;&gt;"",$H279&gt;$M279),"contrôle plus récent, ","")&amp;IF(AND($L279&lt;&gt;"",$M279&lt;&gt;"",$L279&gt;$M279),"connaissance des lieux plus récente, ","")&amp;IF(AND($M279&lt;&gt;"",$M279&gt;TODAY()),"délivrance datée dans le futur, ",""))&gt;0,"À redélivrer : "&amp;LEFT(IF(AND($U279&lt;&gt;"",$M279&lt;&gt;"",$U279&gt;$M279),"attestation plus récente, ","")&amp;IF(AND($H279&lt;&gt;"",$M279&lt;&gt;"",$H279&gt;$M279),"contrôle plus récent, ","")&amp;IF(AND($L279&lt;&gt;"",$M279&lt;&gt;"",$L279&gt;$M279),"connaissance des lieux plus récente, ","")&amp;IF(AND($M279&lt;&gt;"",$M279&gt;TODAY()),"délivrance datée dans le futur, ",""),LEN(IF(AND($U279&lt;&gt;"",$M279&lt;&gt;"",$U279&gt;$M279),"attestation plus récente, ","")&amp;IF(AND($H279&lt;&gt;"",$M279&lt;&gt;"",$H279&gt;$M279),"contrôle plus récent, ","")&amp;IF(AND($L279&lt;&gt;"",$M279&lt;&gt;"",$L279&gt;$M279),"connaissance des lieux plus récente, ","")&amp;IF(AND($M279&lt;&gt;"",$M279&gt;TODAY()),"délivrance datée dans le futur, ",""))-2),IF($P279&lt;TODAY(),"Expirée",IF($P279-TODAY()&lt;=60,"À renouveler","Valide"))))))</f>
      </c>
      <c r="R279" s="8"/>
      <c r="S279" s="14">
        <f>IF($A279="","",IFERROR(INDEX(Salariés!$D$2:$D$151,MATCH($A279,Salariés!$H$2:$H$151,0))&amp;"",""))</f>
      </c>
      <c r="T279" s="14">
        <f>IF($B279="","",IFERROR(VLOOKUP($B279,'Référentiel'!$A$2:$B$10,2,FALSE),""))</f>
      </c>
      <c r="U279" s="14">
        <f>IF(OR($A279="",$T279&lt;&gt;"Obligatoire"),"",IFERROR(IF(INDEX(Salariés!$E$2:$E$151,MATCH($A279,Salariés!$H$2:$H$151,0))="","",INDEX(Salariés!$E$2:$E$151,MATCH($A279,Salariés!$H$2:$H$151,0))),""))</f>
      </c>
      <c r="V279" s="14">
        <f>IF(OR($Q279="Valide",$Q279="À renouveler"),$P279+ROW()/100000,"")</f>
      </c>
      <c r="W279" s="14">
        <f>IF(AND($A279&lt;&gt;"",$A279='Autorisation à imprimer'!$D$1,OR($Q279="Valide",$Q279="À renouveler")),ROW(),"")</f>
      </c>
    </row>
    <row r="280" spans="1:23" x14ac:dyDescent="0.25">
      <c r="A280" s="8"/>
      <c r="B280" s="8"/>
      <c r="C280" s="8"/>
      <c r="D280" s="8"/>
      <c r="E280" s="8"/>
      <c r="F280" s="8"/>
      <c r="G280" s="8"/>
      <c r="H280" s="12"/>
      <c r="I280" s="8"/>
      <c r="J280" s="12"/>
      <c r="K280" s="13">
        <f>IF(AND($H280&lt;&gt;"",AND($E280="CACES®",$F280&lt;&gt;"",$F280&lt;&gt;"Sans objet")),EDATE($H280,12*IFERROR(VLOOKUP($F280,'Référentiel'!$D$2:$G$9,4,FALSE),5))-1,IF($J280="","",$J280))</f>
      </c>
      <c r="L280" s="12"/>
      <c r="M280" s="12"/>
      <c r="N280" s="12"/>
      <c r="O280" s="13">
        <f>IF(OR($A280="",$T280&lt;&gt;"Obligatoire"),"",IFERROR(IF(INDEX(Salariés!$F$2:$F$151,MATCH($A280,Salariés!$H$2:$H$151,0))="","",INDEX(Salariés!$F$2:$F$151,MATCH($A280,Salariés!$H$2:$H$151,0))),""))</f>
      </c>
      <c r="P280" s="13">
        <f>IF(NOT(OR($A280&lt;&gt;"",$B280&lt;&gt;"")),"",IF(COUNT($O280,$K280,$N280)=0,"",MIN($O280,$K280,$N280)))</f>
      </c>
      <c r="Q280" s="14">
        <f>IF(NOT(OR($A280&lt;&gt;"",$B280&lt;&gt;"")),"",IF($S280="Jeune en dérogation (R. 4153-40)","À vérifier : régime des jeunes (R. 4153-40)",IF(LEN(IF($A280="","salarié, ",IF(COUNTIF(Salariés!$H$2:$H$151,$A280)&gt;1,"salarié en double, ",""))&amp;IF($B280="","famille, ","")&amp;IF($E280="","type de contrôle, ","")&amp;IF(AND($T280="Obligatoire",$O280="",$S280&lt;&gt;"Jeune en dérogation (R. 4153-40)"),"attestation médicale, ","")&amp;IF($H280="","contrôle des connaissances, ","")&amp;IF($K280="","échéance du contrôle, ","")&amp;IF($L280="","connaissance des lieux, ","")&amp;IF($M280="","date de délivrance, ","")&amp;IF(AND($S280="Intérimaire",$N280=""),"date limite (fin de mission), ",""))&gt;0,"Incomplète : "&amp;LEFT(IF($A280="","salarié, ",IF(COUNTIF(Salariés!$H$2:$H$151,$A280)&gt;1,"salarié en double, ",""))&amp;IF($B280="","famille, ","")&amp;IF($E280="","type de contrôle, ","")&amp;IF(AND($T280="Obligatoire",$O280="",$S280&lt;&gt;"Jeune en dérogation (R. 4153-40)"),"attestation médicale, ","")&amp;IF($H280="","contrôle des connaissances, ","")&amp;IF($K280="","échéance du contrôle, ","")&amp;IF($L280="","connaissance des lieux, ","")&amp;IF($M280="","date de délivrance, ","")&amp;IF(AND($S280="Intérimaire",$N280=""),"date limite (fin de mission), ",""),LEN(IF($A280="","salarié, ",IF(COUNTIF(Salariés!$H$2:$H$151,$A280)&gt;1,"salarié en double, ",""))&amp;IF($B280="","famille, ","")&amp;IF($E280="","type de contrôle, ","")&amp;IF(AND($T280="Obligatoire",$O280="",$S280&lt;&gt;"Jeune en dérogation (R. 4153-40)"),"attestation médicale, ","")&amp;IF($H280="","contrôle des connaissances, ","")&amp;IF($K280="","échéance du contrôle, ","")&amp;IF($L280="","connaissance des lieux, ","")&amp;IF($M280="","date de délivrance, ","")&amp;IF(AND($S280="Intérimaire",$N280=""),"date limite (fin de mission), ",""))-2),IF(LEN(IF(AND($U280&lt;&gt;"",$M280&lt;&gt;"",$U280&gt;$M280),"attestation plus récente, ","")&amp;IF(AND($H280&lt;&gt;"",$M280&lt;&gt;"",$H280&gt;$M280),"contrôle plus récent, ","")&amp;IF(AND($L280&lt;&gt;"",$M280&lt;&gt;"",$L280&gt;$M280),"connaissance des lieux plus récente, ","")&amp;IF(AND($M280&lt;&gt;"",$M280&gt;TODAY()),"délivrance datée dans le futur, ",""))&gt;0,"À redélivrer : "&amp;LEFT(IF(AND($U280&lt;&gt;"",$M280&lt;&gt;"",$U280&gt;$M280),"attestation plus récente, ","")&amp;IF(AND($H280&lt;&gt;"",$M280&lt;&gt;"",$H280&gt;$M280),"contrôle plus récent, ","")&amp;IF(AND($L280&lt;&gt;"",$M280&lt;&gt;"",$L280&gt;$M280),"connaissance des lieux plus récente, ","")&amp;IF(AND($M280&lt;&gt;"",$M280&gt;TODAY()),"délivrance datée dans le futur, ",""),LEN(IF(AND($U280&lt;&gt;"",$M280&lt;&gt;"",$U280&gt;$M280),"attestation plus récente, ","")&amp;IF(AND($H280&lt;&gt;"",$M280&lt;&gt;"",$H280&gt;$M280),"contrôle plus récent, ","")&amp;IF(AND($L280&lt;&gt;"",$M280&lt;&gt;"",$L280&gt;$M280),"connaissance des lieux plus récente, ","")&amp;IF(AND($M280&lt;&gt;"",$M280&gt;TODAY()),"délivrance datée dans le futur, ",""))-2),IF($P280&lt;TODAY(),"Expirée",IF($P280-TODAY()&lt;=60,"À renouveler","Valide"))))))</f>
      </c>
      <c r="R280" s="8"/>
      <c r="S280" s="14">
        <f>IF($A280="","",IFERROR(INDEX(Salariés!$D$2:$D$151,MATCH($A280,Salariés!$H$2:$H$151,0))&amp;"",""))</f>
      </c>
      <c r="T280" s="14">
        <f>IF($B280="","",IFERROR(VLOOKUP($B280,'Référentiel'!$A$2:$B$10,2,FALSE),""))</f>
      </c>
      <c r="U280" s="14">
        <f>IF(OR($A280="",$T280&lt;&gt;"Obligatoire"),"",IFERROR(IF(INDEX(Salariés!$E$2:$E$151,MATCH($A280,Salariés!$H$2:$H$151,0))="","",INDEX(Salariés!$E$2:$E$151,MATCH($A280,Salariés!$H$2:$H$151,0))),""))</f>
      </c>
      <c r="V280" s="14">
        <f>IF(OR($Q280="Valide",$Q280="À renouveler"),$P280+ROW()/100000,"")</f>
      </c>
      <c r="W280" s="14">
        <f>IF(AND($A280&lt;&gt;"",$A280='Autorisation à imprimer'!$D$1,OR($Q280="Valide",$Q280="À renouveler")),ROW(),"")</f>
      </c>
    </row>
    <row r="281" spans="1:23" x14ac:dyDescent="0.25">
      <c r="A281" s="8"/>
      <c r="B281" s="8"/>
      <c r="C281" s="8"/>
      <c r="D281" s="8"/>
      <c r="E281" s="8"/>
      <c r="F281" s="8"/>
      <c r="G281" s="8"/>
      <c r="H281" s="12"/>
      <c r="I281" s="8"/>
      <c r="J281" s="12"/>
      <c r="K281" s="13">
        <f>IF(AND($H281&lt;&gt;"",AND($E281="CACES®",$F281&lt;&gt;"",$F281&lt;&gt;"Sans objet")),EDATE($H281,12*IFERROR(VLOOKUP($F281,'Référentiel'!$D$2:$G$9,4,FALSE),5))-1,IF($J281="","",$J281))</f>
      </c>
      <c r="L281" s="12"/>
      <c r="M281" s="12"/>
      <c r="N281" s="12"/>
      <c r="O281" s="13">
        <f>IF(OR($A281="",$T281&lt;&gt;"Obligatoire"),"",IFERROR(IF(INDEX(Salariés!$F$2:$F$151,MATCH($A281,Salariés!$H$2:$H$151,0))="","",INDEX(Salariés!$F$2:$F$151,MATCH($A281,Salariés!$H$2:$H$151,0))),""))</f>
      </c>
      <c r="P281" s="13">
        <f>IF(NOT(OR($A281&lt;&gt;"",$B281&lt;&gt;"")),"",IF(COUNT($O281,$K281,$N281)=0,"",MIN($O281,$K281,$N281)))</f>
      </c>
      <c r="Q281" s="14">
        <f>IF(NOT(OR($A281&lt;&gt;"",$B281&lt;&gt;"")),"",IF($S281="Jeune en dérogation (R. 4153-40)","À vérifier : régime des jeunes (R. 4153-40)",IF(LEN(IF($A281="","salarié, ",IF(COUNTIF(Salariés!$H$2:$H$151,$A281)&gt;1,"salarié en double, ",""))&amp;IF($B281="","famille, ","")&amp;IF($E281="","type de contrôle, ","")&amp;IF(AND($T281="Obligatoire",$O281="",$S281&lt;&gt;"Jeune en dérogation (R. 4153-40)"),"attestation médicale, ","")&amp;IF($H281="","contrôle des connaissances, ","")&amp;IF($K281="","échéance du contrôle, ","")&amp;IF($L281="","connaissance des lieux, ","")&amp;IF($M281="","date de délivrance, ","")&amp;IF(AND($S281="Intérimaire",$N281=""),"date limite (fin de mission), ",""))&gt;0,"Incomplète : "&amp;LEFT(IF($A281="","salarié, ",IF(COUNTIF(Salariés!$H$2:$H$151,$A281)&gt;1,"salarié en double, ",""))&amp;IF($B281="","famille, ","")&amp;IF($E281="","type de contrôle, ","")&amp;IF(AND($T281="Obligatoire",$O281="",$S281&lt;&gt;"Jeune en dérogation (R. 4153-40)"),"attestation médicale, ","")&amp;IF($H281="","contrôle des connaissances, ","")&amp;IF($K281="","échéance du contrôle, ","")&amp;IF($L281="","connaissance des lieux, ","")&amp;IF($M281="","date de délivrance, ","")&amp;IF(AND($S281="Intérimaire",$N281=""),"date limite (fin de mission), ",""),LEN(IF($A281="","salarié, ",IF(COUNTIF(Salariés!$H$2:$H$151,$A281)&gt;1,"salarié en double, ",""))&amp;IF($B281="","famille, ","")&amp;IF($E281="","type de contrôle, ","")&amp;IF(AND($T281="Obligatoire",$O281="",$S281&lt;&gt;"Jeune en dérogation (R. 4153-40)"),"attestation médicale, ","")&amp;IF($H281="","contrôle des connaissances, ","")&amp;IF($K281="","échéance du contrôle, ","")&amp;IF($L281="","connaissance des lieux, ","")&amp;IF($M281="","date de délivrance, ","")&amp;IF(AND($S281="Intérimaire",$N281=""),"date limite (fin de mission), ",""))-2),IF(LEN(IF(AND($U281&lt;&gt;"",$M281&lt;&gt;"",$U281&gt;$M281),"attestation plus récente, ","")&amp;IF(AND($H281&lt;&gt;"",$M281&lt;&gt;"",$H281&gt;$M281),"contrôle plus récent, ","")&amp;IF(AND($L281&lt;&gt;"",$M281&lt;&gt;"",$L281&gt;$M281),"connaissance des lieux plus récente, ","")&amp;IF(AND($M281&lt;&gt;"",$M281&gt;TODAY()),"délivrance datée dans le futur, ",""))&gt;0,"À redélivrer : "&amp;LEFT(IF(AND($U281&lt;&gt;"",$M281&lt;&gt;"",$U281&gt;$M281),"attestation plus récente, ","")&amp;IF(AND($H281&lt;&gt;"",$M281&lt;&gt;"",$H281&gt;$M281),"contrôle plus récent, ","")&amp;IF(AND($L281&lt;&gt;"",$M281&lt;&gt;"",$L281&gt;$M281),"connaissance des lieux plus récente, ","")&amp;IF(AND($M281&lt;&gt;"",$M281&gt;TODAY()),"délivrance datée dans le futur, ",""),LEN(IF(AND($U281&lt;&gt;"",$M281&lt;&gt;"",$U281&gt;$M281),"attestation plus récente, ","")&amp;IF(AND($H281&lt;&gt;"",$M281&lt;&gt;"",$H281&gt;$M281),"contrôle plus récent, ","")&amp;IF(AND($L281&lt;&gt;"",$M281&lt;&gt;"",$L281&gt;$M281),"connaissance des lieux plus récente, ","")&amp;IF(AND($M281&lt;&gt;"",$M281&gt;TODAY()),"délivrance datée dans le futur, ",""))-2),IF($P281&lt;TODAY(),"Expirée",IF($P281-TODAY()&lt;=60,"À renouveler","Valide"))))))</f>
      </c>
      <c r="R281" s="8"/>
      <c r="S281" s="14">
        <f>IF($A281="","",IFERROR(INDEX(Salariés!$D$2:$D$151,MATCH($A281,Salariés!$H$2:$H$151,0))&amp;"",""))</f>
      </c>
      <c r="T281" s="14">
        <f>IF($B281="","",IFERROR(VLOOKUP($B281,'Référentiel'!$A$2:$B$10,2,FALSE),""))</f>
      </c>
      <c r="U281" s="14">
        <f>IF(OR($A281="",$T281&lt;&gt;"Obligatoire"),"",IFERROR(IF(INDEX(Salariés!$E$2:$E$151,MATCH($A281,Salariés!$H$2:$H$151,0))="","",INDEX(Salariés!$E$2:$E$151,MATCH($A281,Salariés!$H$2:$H$151,0))),""))</f>
      </c>
      <c r="V281" s="14">
        <f>IF(OR($Q281="Valide",$Q281="À renouveler"),$P281+ROW()/100000,"")</f>
      </c>
      <c r="W281" s="14">
        <f>IF(AND($A281&lt;&gt;"",$A281='Autorisation à imprimer'!$D$1,OR($Q281="Valide",$Q281="À renouveler")),ROW(),"")</f>
      </c>
    </row>
    <row r="282" spans="1:23" x14ac:dyDescent="0.25">
      <c r="A282" s="8"/>
      <c r="B282" s="8"/>
      <c r="C282" s="8"/>
      <c r="D282" s="8"/>
      <c r="E282" s="8"/>
      <c r="F282" s="8"/>
      <c r="G282" s="8"/>
      <c r="H282" s="12"/>
      <c r="I282" s="8"/>
      <c r="J282" s="12"/>
      <c r="K282" s="13">
        <f>IF(AND($H282&lt;&gt;"",AND($E282="CACES®",$F282&lt;&gt;"",$F282&lt;&gt;"Sans objet")),EDATE($H282,12*IFERROR(VLOOKUP($F282,'Référentiel'!$D$2:$G$9,4,FALSE),5))-1,IF($J282="","",$J282))</f>
      </c>
      <c r="L282" s="12"/>
      <c r="M282" s="12"/>
      <c r="N282" s="12"/>
      <c r="O282" s="13">
        <f>IF(OR($A282="",$T282&lt;&gt;"Obligatoire"),"",IFERROR(IF(INDEX(Salariés!$F$2:$F$151,MATCH($A282,Salariés!$H$2:$H$151,0))="","",INDEX(Salariés!$F$2:$F$151,MATCH($A282,Salariés!$H$2:$H$151,0))),""))</f>
      </c>
      <c r="P282" s="13">
        <f>IF(NOT(OR($A282&lt;&gt;"",$B282&lt;&gt;"")),"",IF(COUNT($O282,$K282,$N282)=0,"",MIN($O282,$K282,$N282)))</f>
      </c>
      <c r="Q282" s="14">
        <f>IF(NOT(OR($A282&lt;&gt;"",$B282&lt;&gt;"")),"",IF($S282="Jeune en dérogation (R. 4153-40)","À vérifier : régime des jeunes (R. 4153-40)",IF(LEN(IF($A282="","salarié, ",IF(COUNTIF(Salariés!$H$2:$H$151,$A282)&gt;1,"salarié en double, ",""))&amp;IF($B282="","famille, ","")&amp;IF($E282="","type de contrôle, ","")&amp;IF(AND($T282="Obligatoire",$O282="",$S282&lt;&gt;"Jeune en dérogation (R. 4153-40)"),"attestation médicale, ","")&amp;IF($H282="","contrôle des connaissances, ","")&amp;IF($K282="","échéance du contrôle, ","")&amp;IF($L282="","connaissance des lieux, ","")&amp;IF($M282="","date de délivrance, ","")&amp;IF(AND($S282="Intérimaire",$N282=""),"date limite (fin de mission), ",""))&gt;0,"Incomplète : "&amp;LEFT(IF($A282="","salarié, ",IF(COUNTIF(Salariés!$H$2:$H$151,$A282)&gt;1,"salarié en double, ",""))&amp;IF($B282="","famille, ","")&amp;IF($E282="","type de contrôle, ","")&amp;IF(AND($T282="Obligatoire",$O282="",$S282&lt;&gt;"Jeune en dérogation (R. 4153-40)"),"attestation médicale, ","")&amp;IF($H282="","contrôle des connaissances, ","")&amp;IF($K282="","échéance du contrôle, ","")&amp;IF($L282="","connaissance des lieux, ","")&amp;IF($M282="","date de délivrance, ","")&amp;IF(AND($S282="Intérimaire",$N282=""),"date limite (fin de mission), ",""),LEN(IF($A282="","salarié, ",IF(COUNTIF(Salariés!$H$2:$H$151,$A282)&gt;1,"salarié en double, ",""))&amp;IF($B282="","famille, ","")&amp;IF($E282="","type de contrôle, ","")&amp;IF(AND($T282="Obligatoire",$O282="",$S282&lt;&gt;"Jeune en dérogation (R. 4153-40)"),"attestation médicale, ","")&amp;IF($H282="","contrôle des connaissances, ","")&amp;IF($K282="","échéance du contrôle, ","")&amp;IF($L282="","connaissance des lieux, ","")&amp;IF($M282="","date de délivrance, ","")&amp;IF(AND($S282="Intérimaire",$N282=""),"date limite (fin de mission), ",""))-2),IF(LEN(IF(AND($U282&lt;&gt;"",$M282&lt;&gt;"",$U282&gt;$M282),"attestation plus récente, ","")&amp;IF(AND($H282&lt;&gt;"",$M282&lt;&gt;"",$H282&gt;$M282),"contrôle plus récent, ","")&amp;IF(AND($L282&lt;&gt;"",$M282&lt;&gt;"",$L282&gt;$M282),"connaissance des lieux plus récente, ","")&amp;IF(AND($M282&lt;&gt;"",$M282&gt;TODAY()),"délivrance datée dans le futur, ",""))&gt;0,"À redélivrer : "&amp;LEFT(IF(AND($U282&lt;&gt;"",$M282&lt;&gt;"",$U282&gt;$M282),"attestation plus récente, ","")&amp;IF(AND($H282&lt;&gt;"",$M282&lt;&gt;"",$H282&gt;$M282),"contrôle plus récent, ","")&amp;IF(AND($L282&lt;&gt;"",$M282&lt;&gt;"",$L282&gt;$M282),"connaissance des lieux plus récente, ","")&amp;IF(AND($M282&lt;&gt;"",$M282&gt;TODAY()),"délivrance datée dans le futur, ",""),LEN(IF(AND($U282&lt;&gt;"",$M282&lt;&gt;"",$U282&gt;$M282),"attestation plus récente, ","")&amp;IF(AND($H282&lt;&gt;"",$M282&lt;&gt;"",$H282&gt;$M282),"contrôle plus récent, ","")&amp;IF(AND($L282&lt;&gt;"",$M282&lt;&gt;"",$L282&gt;$M282),"connaissance des lieux plus récente, ","")&amp;IF(AND($M282&lt;&gt;"",$M282&gt;TODAY()),"délivrance datée dans le futur, ",""))-2),IF($P282&lt;TODAY(),"Expirée",IF($P282-TODAY()&lt;=60,"À renouveler","Valide"))))))</f>
      </c>
      <c r="R282" s="8"/>
      <c r="S282" s="14">
        <f>IF($A282="","",IFERROR(INDEX(Salariés!$D$2:$D$151,MATCH($A282,Salariés!$H$2:$H$151,0))&amp;"",""))</f>
      </c>
      <c r="T282" s="14">
        <f>IF($B282="","",IFERROR(VLOOKUP($B282,'Référentiel'!$A$2:$B$10,2,FALSE),""))</f>
      </c>
      <c r="U282" s="14">
        <f>IF(OR($A282="",$T282&lt;&gt;"Obligatoire"),"",IFERROR(IF(INDEX(Salariés!$E$2:$E$151,MATCH($A282,Salariés!$H$2:$H$151,0))="","",INDEX(Salariés!$E$2:$E$151,MATCH($A282,Salariés!$H$2:$H$151,0))),""))</f>
      </c>
      <c r="V282" s="14">
        <f>IF(OR($Q282="Valide",$Q282="À renouveler"),$P282+ROW()/100000,"")</f>
      </c>
      <c r="W282" s="14">
        <f>IF(AND($A282&lt;&gt;"",$A282='Autorisation à imprimer'!$D$1,OR($Q282="Valide",$Q282="À renouveler")),ROW(),"")</f>
      </c>
    </row>
    <row r="283" spans="1:23" x14ac:dyDescent="0.25">
      <c r="A283" s="8"/>
      <c r="B283" s="8"/>
      <c r="C283" s="8"/>
      <c r="D283" s="8"/>
      <c r="E283" s="8"/>
      <c r="F283" s="8"/>
      <c r="G283" s="8"/>
      <c r="H283" s="12"/>
      <c r="I283" s="8"/>
      <c r="J283" s="12"/>
      <c r="K283" s="13">
        <f>IF(AND($H283&lt;&gt;"",AND($E283="CACES®",$F283&lt;&gt;"",$F283&lt;&gt;"Sans objet")),EDATE($H283,12*IFERROR(VLOOKUP($F283,'Référentiel'!$D$2:$G$9,4,FALSE),5))-1,IF($J283="","",$J283))</f>
      </c>
      <c r="L283" s="12"/>
      <c r="M283" s="12"/>
      <c r="N283" s="12"/>
      <c r="O283" s="13">
        <f>IF(OR($A283="",$T283&lt;&gt;"Obligatoire"),"",IFERROR(IF(INDEX(Salariés!$F$2:$F$151,MATCH($A283,Salariés!$H$2:$H$151,0))="","",INDEX(Salariés!$F$2:$F$151,MATCH($A283,Salariés!$H$2:$H$151,0))),""))</f>
      </c>
      <c r="P283" s="13">
        <f>IF(NOT(OR($A283&lt;&gt;"",$B283&lt;&gt;"")),"",IF(COUNT($O283,$K283,$N283)=0,"",MIN($O283,$K283,$N283)))</f>
      </c>
      <c r="Q283" s="14">
        <f>IF(NOT(OR($A283&lt;&gt;"",$B283&lt;&gt;"")),"",IF($S283="Jeune en dérogation (R. 4153-40)","À vérifier : régime des jeunes (R. 4153-40)",IF(LEN(IF($A283="","salarié, ",IF(COUNTIF(Salariés!$H$2:$H$151,$A283)&gt;1,"salarié en double, ",""))&amp;IF($B283="","famille, ","")&amp;IF($E283="","type de contrôle, ","")&amp;IF(AND($T283="Obligatoire",$O283="",$S283&lt;&gt;"Jeune en dérogation (R. 4153-40)"),"attestation médicale, ","")&amp;IF($H283="","contrôle des connaissances, ","")&amp;IF($K283="","échéance du contrôle, ","")&amp;IF($L283="","connaissance des lieux, ","")&amp;IF($M283="","date de délivrance, ","")&amp;IF(AND($S283="Intérimaire",$N283=""),"date limite (fin de mission), ",""))&gt;0,"Incomplète : "&amp;LEFT(IF($A283="","salarié, ",IF(COUNTIF(Salariés!$H$2:$H$151,$A283)&gt;1,"salarié en double, ",""))&amp;IF($B283="","famille, ","")&amp;IF($E283="","type de contrôle, ","")&amp;IF(AND($T283="Obligatoire",$O283="",$S283&lt;&gt;"Jeune en dérogation (R. 4153-40)"),"attestation médicale, ","")&amp;IF($H283="","contrôle des connaissances, ","")&amp;IF($K283="","échéance du contrôle, ","")&amp;IF($L283="","connaissance des lieux, ","")&amp;IF($M283="","date de délivrance, ","")&amp;IF(AND($S283="Intérimaire",$N283=""),"date limite (fin de mission), ",""),LEN(IF($A283="","salarié, ",IF(COUNTIF(Salariés!$H$2:$H$151,$A283)&gt;1,"salarié en double, ",""))&amp;IF($B283="","famille, ","")&amp;IF($E283="","type de contrôle, ","")&amp;IF(AND($T283="Obligatoire",$O283="",$S283&lt;&gt;"Jeune en dérogation (R. 4153-40)"),"attestation médicale, ","")&amp;IF($H283="","contrôle des connaissances, ","")&amp;IF($K283="","échéance du contrôle, ","")&amp;IF($L283="","connaissance des lieux, ","")&amp;IF($M283="","date de délivrance, ","")&amp;IF(AND($S283="Intérimaire",$N283=""),"date limite (fin de mission), ",""))-2),IF(LEN(IF(AND($U283&lt;&gt;"",$M283&lt;&gt;"",$U283&gt;$M283),"attestation plus récente, ","")&amp;IF(AND($H283&lt;&gt;"",$M283&lt;&gt;"",$H283&gt;$M283),"contrôle plus récent, ","")&amp;IF(AND($L283&lt;&gt;"",$M283&lt;&gt;"",$L283&gt;$M283),"connaissance des lieux plus récente, ","")&amp;IF(AND($M283&lt;&gt;"",$M283&gt;TODAY()),"délivrance datée dans le futur, ",""))&gt;0,"À redélivrer : "&amp;LEFT(IF(AND($U283&lt;&gt;"",$M283&lt;&gt;"",$U283&gt;$M283),"attestation plus récente, ","")&amp;IF(AND($H283&lt;&gt;"",$M283&lt;&gt;"",$H283&gt;$M283),"contrôle plus récent, ","")&amp;IF(AND($L283&lt;&gt;"",$M283&lt;&gt;"",$L283&gt;$M283),"connaissance des lieux plus récente, ","")&amp;IF(AND($M283&lt;&gt;"",$M283&gt;TODAY()),"délivrance datée dans le futur, ",""),LEN(IF(AND($U283&lt;&gt;"",$M283&lt;&gt;"",$U283&gt;$M283),"attestation plus récente, ","")&amp;IF(AND($H283&lt;&gt;"",$M283&lt;&gt;"",$H283&gt;$M283),"contrôle plus récent, ","")&amp;IF(AND($L283&lt;&gt;"",$M283&lt;&gt;"",$L283&gt;$M283),"connaissance des lieux plus récente, ","")&amp;IF(AND($M283&lt;&gt;"",$M283&gt;TODAY()),"délivrance datée dans le futur, ",""))-2),IF($P283&lt;TODAY(),"Expirée",IF($P283-TODAY()&lt;=60,"À renouveler","Valide"))))))</f>
      </c>
      <c r="R283" s="8"/>
      <c r="S283" s="14">
        <f>IF($A283="","",IFERROR(INDEX(Salariés!$D$2:$D$151,MATCH($A283,Salariés!$H$2:$H$151,0))&amp;"",""))</f>
      </c>
      <c r="T283" s="14">
        <f>IF($B283="","",IFERROR(VLOOKUP($B283,'Référentiel'!$A$2:$B$10,2,FALSE),""))</f>
      </c>
      <c r="U283" s="14">
        <f>IF(OR($A283="",$T283&lt;&gt;"Obligatoire"),"",IFERROR(IF(INDEX(Salariés!$E$2:$E$151,MATCH($A283,Salariés!$H$2:$H$151,0))="","",INDEX(Salariés!$E$2:$E$151,MATCH($A283,Salariés!$H$2:$H$151,0))),""))</f>
      </c>
      <c r="V283" s="14">
        <f>IF(OR($Q283="Valide",$Q283="À renouveler"),$P283+ROW()/100000,"")</f>
      </c>
      <c r="W283" s="14">
        <f>IF(AND($A283&lt;&gt;"",$A283='Autorisation à imprimer'!$D$1,OR($Q283="Valide",$Q283="À renouveler")),ROW(),"")</f>
      </c>
    </row>
    <row r="284" spans="1:23" x14ac:dyDescent="0.25">
      <c r="A284" s="8"/>
      <c r="B284" s="8"/>
      <c r="C284" s="8"/>
      <c r="D284" s="8"/>
      <c r="E284" s="8"/>
      <c r="F284" s="8"/>
      <c r="G284" s="8"/>
      <c r="H284" s="12"/>
      <c r="I284" s="8"/>
      <c r="J284" s="12"/>
      <c r="K284" s="13">
        <f>IF(AND($H284&lt;&gt;"",AND($E284="CACES®",$F284&lt;&gt;"",$F284&lt;&gt;"Sans objet")),EDATE($H284,12*IFERROR(VLOOKUP($F284,'Référentiel'!$D$2:$G$9,4,FALSE),5))-1,IF($J284="","",$J284))</f>
      </c>
      <c r="L284" s="12"/>
      <c r="M284" s="12"/>
      <c r="N284" s="12"/>
      <c r="O284" s="13">
        <f>IF(OR($A284="",$T284&lt;&gt;"Obligatoire"),"",IFERROR(IF(INDEX(Salariés!$F$2:$F$151,MATCH($A284,Salariés!$H$2:$H$151,0))="","",INDEX(Salariés!$F$2:$F$151,MATCH($A284,Salariés!$H$2:$H$151,0))),""))</f>
      </c>
      <c r="P284" s="13">
        <f>IF(NOT(OR($A284&lt;&gt;"",$B284&lt;&gt;"")),"",IF(COUNT($O284,$K284,$N284)=0,"",MIN($O284,$K284,$N284)))</f>
      </c>
      <c r="Q284" s="14">
        <f>IF(NOT(OR($A284&lt;&gt;"",$B284&lt;&gt;"")),"",IF($S284="Jeune en dérogation (R. 4153-40)","À vérifier : régime des jeunes (R. 4153-40)",IF(LEN(IF($A284="","salarié, ",IF(COUNTIF(Salariés!$H$2:$H$151,$A284)&gt;1,"salarié en double, ",""))&amp;IF($B284="","famille, ","")&amp;IF($E284="","type de contrôle, ","")&amp;IF(AND($T284="Obligatoire",$O284="",$S284&lt;&gt;"Jeune en dérogation (R. 4153-40)"),"attestation médicale, ","")&amp;IF($H284="","contrôle des connaissances, ","")&amp;IF($K284="","échéance du contrôle, ","")&amp;IF($L284="","connaissance des lieux, ","")&amp;IF($M284="","date de délivrance, ","")&amp;IF(AND($S284="Intérimaire",$N284=""),"date limite (fin de mission), ",""))&gt;0,"Incomplète : "&amp;LEFT(IF($A284="","salarié, ",IF(COUNTIF(Salariés!$H$2:$H$151,$A284)&gt;1,"salarié en double, ",""))&amp;IF($B284="","famille, ","")&amp;IF($E284="","type de contrôle, ","")&amp;IF(AND($T284="Obligatoire",$O284="",$S284&lt;&gt;"Jeune en dérogation (R. 4153-40)"),"attestation médicale, ","")&amp;IF($H284="","contrôle des connaissances, ","")&amp;IF($K284="","échéance du contrôle, ","")&amp;IF($L284="","connaissance des lieux, ","")&amp;IF($M284="","date de délivrance, ","")&amp;IF(AND($S284="Intérimaire",$N284=""),"date limite (fin de mission), ",""),LEN(IF($A284="","salarié, ",IF(COUNTIF(Salariés!$H$2:$H$151,$A284)&gt;1,"salarié en double, ",""))&amp;IF($B284="","famille, ","")&amp;IF($E284="","type de contrôle, ","")&amp;IF(AND($T284="Obligatoire",$O284="",$S284&lt;&gt;"Jeune en dérogation (R. 4153-40)"),"attestation médicale, ","")&amp;IF($H284="","contrôle des connaissances, ","")&amp;IF($K284="","échéance du contrôle, ","")&amp;IF($L284="","connaissance des lieux, ","")&amp;IF($M284="","date de délivrance, ","")&amp;IF(AND($S284="Intérimaire",$N284=""),"date limite (fin de mission), ",""))-2),IF(LEN(IF(AND($U284&lt;&gt;"",$M284&lt;&gt;"",$U284&gt;$M284),"attestation plus récente, ","")&amp;IF(AND($H284&lt;&gt;"",$M284&lt;&gt;"",$H284&gt;$M284),"contrôle plus récent, ","")&amp;IF(AND($L284&lt;&gt;"",$M284&lt;&gt;"",$L284&gt;$M284),"connaissance des lieux plus récente, ","")&amp;IF(AND($M284&lt;&gt;"",$M284&gt;TODAY()),"délivrance datée dans le futur, ",""))&gt;0,"À redélivrer : "&amp;LEFT(IF(AND($U284&lt;&gt;"",$M284&lt;&gt;"",$U284&gt;$M284),"attestation plus récente, ","")&amp;IF(AND($H284&lt;&gt;"",$M284&lt;&gt;"",$H284&gt;$M284),"contrôle plus récent, ","")&amp;IF(AND($L284&lt;&gt;"",$M284&lt;&gt;"",$L284&gt;$M284),"connaissance des lieux plus récente, ","")&amp;IF(AND($M284&lt;&gt;"",$M284&gt;TODAY()),"délivrance datée dans le futur, ",""),LEN(IF(AND($U284&lt;&gt;"",$M284&lt;&gt;"",$U284&gt;$M284),"attestation plus récente, ","")&amp;IF(AND($H284&lt;&gt;"",$M284&lt;&gt;"",$H284&gt;$M284),"contrôle plus récent, ","")&amp;IF(AND($L284&lt;&gt;"",$M284&lt;&gt;"",$L284&gt;$M284),"connaissance des lieux plus récente, ","")&amp;IF(AND($M284&lt;&gt;"",$M284&gt;TODAY()),"délivrance datée dans le futur, ",""))-2),IF($P284&lt;TODAY(),"Expirée",IF($P284-TODAY()&lt;=60,"À renouveler","Valide"))))))</f>
      </c>
      <c r="R284" s="8"/>
      <c r="S284" s="14">
        <f>IF($A284="","",IFERROR(INDEX(Salariés!$D$2:$D$151,MATCH($A284,Salariés!$H$2:$H$151,0))&amp;"",""))</f>
      </c>
      <c r="T284" s="14">
        <f>IF($B284="","",IFERROR(VLOOKUP($B284,'Référentiel'!$A$2:$B$10,2,FALSE),""))</f>
      </c>
      <c r="U284" s="14">
        <f>IF(OR($A284="",$T284&lt;&gt;"Obligatoire"),"",IFERROR(IF(INDEX(Salariés!$E$2:$E$151,MATCH($A284,Salariés!$H$2:$H$151,0))="","",INDEX(Salariés!$E$2:$E$151,MATCH($A284,Salariés!$H$2:$H$151,0))),""))</f>
      </c>
      <c r="V284" s="14">
        <f>IF(OR($Q284="Valide",$Q284="À renouveler"),$P284+ROW()/100000,"")</f>
      </c>
      <c r="W284" s="14">
        <f>IF(AND($A284&lt;&gt;"",$A284='Autorisation à imprimer'!$D$1,OR($Q284="Valide",$Q284="À renouveler")),ROW(),"")</f>
      </c>
    </row>
    <row r="285" spans="1:23" x14ac:dyDescent="0.25">
      <c r="A285" s="8"/>
      <c r="B285" s="8"/>
      <c r="C285" s="8"/>
      <c r="D285" s="8"/>
      <c r="E285" s="8"/>
      <c r="F285" s="8"/>
      <c r="G285" s="8"/>
      <c r="H285" s="12"/>
      <c r="I285" s="8"/>
      <c r="J285" s="12"/>
      <c r="K285" s="13">
        <f>IF(AND($H285&lt;&gt;"",AND($E285="CACES®",$F285&lt;&gt;"",$F285&lt;&gt;"Sans objet")),EDATE($H285,12*IFERROR(VLOOKUP($F285,'Référentiel'!$D$2:$G$9,4,FALSE),5))-1,IF($J285="","",$J285))</f>
      </c>
      <c r="L285" s="12"/>
      <c r="M285" s="12"/>
      <c r="N285" s="12"/>
      <c r="O285" s="13">
        <f>IF(OR($A285="",$T285&lt;&gt;"Obligatoire"),"",IFERROR(IF(INDEX(Salariés!$F$2:$F$151,MATCH($A285,Salariés!$H$2:$H$151,0))="","",INDEX(Salariés!$F$2:$F$151,MATCH($A285,Salariés!$H$2:$H$151,0))),""))</f>
      </c>
      <c r="P285" s="13">
        <f>IF(NOT(OR($A285&lt;&gt;"",$B285&lt;&gt;"")),"",IF(COUNT($O285,$K285,$N285)=0,"",MIN($O285,$K285,$N285)))</f>
      </c>
      <c r="Q285" s="14">
        <f>IF(NOT(OR($A285&lt;&gt;"",$B285&lt;&gt;"")),"",IF($S285="Jeune en dérogation (R. 4153-40)","À vérifier : régime des jeunes (R. 4153-40)",IF(LEN(IF($A285="","salarié, ",IF(COUNTIF(Salariés!$H$2:$H$151,$A285)&gt;1,"salarié en double, ",""))&amp;IF($B285="","famille, ","")&amp;IF($E285="","type de contrôle, ","")&amp;IF(AND($T285="Obligatoire",$O285="",$S285&lt;&gt;"Jeune en dérogation (R. 4153-40)"),"attestation médicale, ","")&amp;IF($H285="","contrôle des connaissances, ","")&amp;IF($K285="","échéance du contrôle, ","")&amp;IF($L285="","connaissance des lieux, ","")&amp;IF($M285="","date de délivrance, ","")&amp;IF(AND($S285="Intérimaire",$N285=""),"date limite (fin de mission), ",""))&gt;0,"Incomplète : "&amp;LEFT(IF($A285="","salarié, ",IF(COUNTIF(Salariés!$H$2:$H$151,$A285)&gt;1,"salarié en double, ",""))&amp;IF($B285="","famille, ","")&amp;IF($E285="","type de contrôle, ","")&amp;IF(AND($T285="Obligatoire",$O285="",$S285&lt;&gt;"Jeune en dérogation (R. 4153-40)"),"attestation médicale, ","")&amp;IF($H285="","contrôle des connaissances, ","")&amp;IF($K285="","échéance du contrôle, ","")&amp;IF($L285="","connaissance des lieux, ","")&amp;IF($M285="","date de délivrance, ","")&amp;IF(AND($S285="Intérimaire",$N285=""),"date limite (fin de mission), ",""),LEN(IF($A285="","salarié, ",IF(COUNTIF(Salariés!$H$2:$H$151,$A285)&gt;1,"salarié en double, ",""))&amp;IF($B285="","famille, ","")&amp;IF($E285="","type de contrôle, ","")&amp;IF(AND($T285="Obligatoire",$O285="",$S285&lt;&gt;"Jeune en dérogation (R. 4153-40)"),"attestation médicale, ","")&amp;IF($H285="","contrôle des connaissances, ","")&amp;IF($K285="","échéance du contrôle, ","")&amp;IF($L285="","connaissance des lieux, ","")&amp;IF($M285="","date de délivrance, ","")&amp;IF(AND($S285="Intérimaire",$N285=""),"date limite (fin de mission), ",""))-2),IF(LEN(IF(AND($U285&lt;&gt;"",$M285&lt;&gt;"",$U285&gt;$M285),"attestation plus récente, ","")&amp;IF(AND($H285&lt;&gt;"",$M285&lt;&gt;"",$H285&gt;$M285),"contrôle plus récent, ","")&amp;IF(AND($L285&lt;&gt;"",$M285&lt;&gt;"",$L285&gt;$M285),"connaissance des lieux plus récente, ","")&amp;IF(AND($M285&lt;&gt;"",$M285&gt;TODAY()),"délivrance datée dans le futur, ",""))&gt;0,"À redélivrer : "&amp;LEFT(IF(AND($U285&lt;&gt;"",$M285&lt;&gt;"",$U285&gt;$M285),"attestation plus récente, ","")&amp;IF(AND($H285&lt;&gt;"",$M285&lt;&gt;"",$H285&gt;$M285),"contrôle plus récent, ","")&amp;IF(AND($L285&lt;&gt;"",$M285&lt;&gt;"",$L285&gt;$M285),"connaissance des lieux plus récente, ","")&amp;IF(AND($M285&lt;&gt;"",$M285&gt;TODAY()),"délivrance datée dans le futur, ",""),LEN(IF(AND($U285&lt;&gt;"",$M285&lt;&gt;"",$U285&gt;$M285),"attestation plus récente, ","")&amp;IF(AND($H285&lt;&gt;"",$M285&lt;&gt;"",$H285&gt;$M285),"contrôle plus récent, ","")&amp;IF(AND($L285&lt;&gt;"",$M285&lt;&gt;"",$L285&gt;$M285),"connaissance des lieux plus récente, ","")&amp;IF(AND($M285&lt;&gt;"",$M285&gt;TODAY()),"délivrance datée dans le futur, ",""))-2),IF($P285&lt;TODAY(),"Expirée",IF($P285-TODAY()&lt;=60,"À renouveler","Valide"))))))</f>
      </c>
      <c r="R285" s="8"/>
      <c r="S285" s="14">
        <f>IF($A285="","",IFERROR(INDEX(Salariés!$D$2:$D$151,MATCH($A285,Salariés!$H$2:$H$151,0))&amp;"",""))</f>
      </c>
      <c r="T285" s="14">
        <f>IF($B285="","",IFERROR(VLOOKUP($B285,'Référentiel'!$A$2:$B$10,2,FALSE),""))</f>
      </c>
      <c r="U285" s="14">
        <f>IF(OR($A285="",$T285&lt;&gt;"Obligatoire"),"",IFERROR(IF(INDEX(Salariés!$E$2:$E$151,MATCH($A285,Salariés!$H$2:$H$151,0))="","",INDEX(Salariés!$E$2:$E$151,MATCH($A285,Salariés!$H$2:$H$151,0))),""))</f>
      </c>
      <c r="V285" s="14">
        <f>IF(OR($Q285="Valide",$Q285="À renouveler"),$P285+ROW()/100000,"")</f>
      </c>
      <c r="W285" s="14">
        <f>IF(AND($A285&lt;&gt;"",$A285='Autorisation à imprimer'!$D$1,OR($Q285="Valide",$Q285="À renouveler")),ROW(),"")</f>
      </c>
    </row>
    <row r="286" spans="1:23" x14ac:dyDescent="0.25">
      <c r="A286" s="8"/>
      <c r="B286" s="8"/>
      <c r="C286" s="8"/>
      <c r="D286" s="8"/>
      <c r="E286" s="8"/>
      <c r="F286" s="8"/>
      <c r="G286" s="8"/>
      <c r="H286" s="12"/>
      <c r="I286" s="8"/>
      <c r="J286" s="12"/>
      <c r="K286" s="13">
        <f>IF(AND($H286&lt;&gt;"",AND($E286="CACES®",$F286&lt;&gt;"",$F286&lt;&gt;"Sans objet")),EDATE($H286,12*IFERROR(VLOOKUP($F286,'Référentiel'!$D$2:$G$9,4,FALSE),5))-1,IF($J286="","",$J286))</f>
      </c>
      <c r="L286" s="12"/>
      <c r="M286" s="12"/>
      <c r="N286" s="12"/>
      <c r="O286" s="13">
        <f>IF(OR($A286="",$T286&lt;&gt;"Obligatoire"),"",IFERROR(IF(INDEX(Salariés!$F$2:$F$151,MATCH($A286,Salariés!$H$2:$H$151,0))="","",INDEX(Salariés!$F$2:$F$151,MATCH($A286,Salariés!$H$2:$H$151,0))),""))</f>
      </c>
      <c r="P286" s="13">
        <f>IF(NOT(OR($A286&lt;&gt;"",$B286&lt;&gt;"")),"",IF(COUNT($O286,$K286,$N286)=0,"",MIN($O286,$K286,$N286)))</f>
      </c>
      <c r="Q286" s="14">
        <f>IF(NOT(OR($A286&lt;&gt;"",$B286&lt;&gt;"")),"",IF($S286="Jeune en dérogation (R. 4153-40)","À vérifier : régime des jeunes (R. 4153-40)",IF(LEN(IF($A286="","salarié, ",IF(COUNTIF(Salariés!$H$2:$H$151,$A286)&gt;1,"salarié en double, ",""))&amp;IF($B286="","famille, ","")&amp;IF($E286="","type de contrôle, ","")&amp;IF(AND($T286="Obligatoire",$O286="",$S286&lt;&gt;"Jeune en dérogation (R. 4153-40)"),"attestation médicale, ","")&amp;IF($H286="","contrôle des connaissances, ","")&amp;IF($K286="","échéance du contrôle, ","")&amp;IF($L286="","connaissance des lieux, ","")&amp;IF($M286="","date de délivrance, ","")&amp;IF(AND($S286="Intérimaire",$N286=""),"date limite (fin de mission), ",""))&gt;0,"Incomplète : "&amp;LEFT(IF($A286="","salarié, ",IF(COUNTIF(Salariés!$H$2:$H$151,$A286)&gt;1,"salarié en double, ",""))&amp;IF($B286="","famille, ","")&amp;IF($E286="","type de contrôle, ","")&amp;IF(AND($T286="Obligatoire",$O286="",$S286&lt;&gt;"Jeune en dérogation (R. 4153-40)"),"attestation médicale, ","")&amp;IF($H286="","contrôle des connaissances, ","")&amp;IF($K286="","échéance du contrôle, ","")&amp;IF($L286="","connaissance des lieux, ","")&amp;IF($M286="","date de délivrance, ","")&amp;IF(AND($S286="Intérimaire",$N286=""),"date limite (fin de mission), ",""),LEN(IF($A286="","salarié, ",IF(COUNTIF(Salariés!$H$2:$H$151,$A286)&gt;1,"salarié en double, ",""))&amp;IF($B286="","famille, ","")&amp;IF($E286="","type de contrôle, ","")&amp;IF(AND($T286="Obligatoire",$O286="",$S286&lt;&gt;"Jeune en dérogation (R. 4153-40)"),"attestation médicale, ","")&amp;IF($H286="","contrôle des connaissances, ","")&amp;IF($K286="","échéance du contrôle, ","")&amp;IF($L286="","connaissance des lieux, ","")&amp;IF($M286="","date de délivrance, ","")&amp;IF(AND($S286="Intérimaire",$N286=""),"date limite (fin de mission), ",""))-2),IF(LEN(IF(AND($U286&lt;&gt;"",$M286&lt;&gt;"",$U286&gt;$M286),"attestation plus récente, ","")&amp;IF(AND($H286&lt;&gt;"",$M286&lt;&gt;"",$H286&gt;$M286),"contrôle plus récent, ","")&amp;IF(AND($L286&lt;&gt;"",$M286&lt;&gt;"",$L286&gt;$M286),"connaissance des lieux plus récente, ","")&amp;IF(AND($M286&lt;&gt;"",$M286&gt;TODAY()),"délivrance datée dans le futur, ",""))&gt;0,"À redélivrer : "&amp;LEFT(IF(AND($U286&lt;&gt;"",$M286&lt;&gt;"",$U286&gt;$M286),"attestation plus récente, ","")&amp;IF(AND($H286&lt;&gt;"",$M286&lt;&gt;"",$H286&gt;$M286),"contrôle plus récent, ","")&amp;IF(AND($L286&lt;&gt;"",$M286&lt;&gt;"",$L286&gt;$M286),"connaissance des lieux plus récente, ","")&amp;IF(AND($M286&lt;&gt;"",$M286&gt;TODAY()),"délivrance datée dans le futur, ",""),LEN(IF(AND($U286&lt;&gt;"",$M286&lt;&gt;"",$U286&gt;$M286),"attestation plus récente, ","")&amp;IF(AND($H286&lt;&gt;"",$M286&lt;&gt;"",$H286&gt;$M286),"contrôle plus récent, ","")&amp;IF(AND($L286&lt;&gt;"",$M286&lt;&gt;"",$L286&gt;$M286),"connaissance des lieux plus récente, ","")&amp;IF(AND($M286&lt;&gt;"",$M286&gt;TODAY()),"délivrance datée dans le futur, ",""))-2),IF($P286&lt;TODAY(),"Expirée",IF($P286-TODAY()&lt;=60,"À renouveler","Valide"))))))</f>
      </c>
      <c r="R286" s="8"/>
      <c r="S286" s="14">
        <f>IF($A286="","",IFERROR(INDEX(Salariés!$D$2:$D$151,MATCH($A286,Salariés!$H$2:$H$151,0))&amp;"",""))</f>
      </c>
      <c r="T286" s="14">
        <f>IF($B286="","",IFERROR(VLOOKUP($B286,'Référentiel'!$A$2:$B$10,2,FALSE),""))</f>
      </c>
      <c r="U286" s="14">
        <f>IF(OR($A286="",$T286&lt;&gt;"Obligatoire"),"",IFERROR(IF(INDEX(Salariés!$E$2:$E$151,MATCH($A286,Salariés!$H$2:$H$151,0))="","",INDEX(Salariés!$E$2:$E$151,MATCH($A286,Salariés!$H$2:$H$151,0))),""))</f>
      </c>
      <c r="V286" s="14">
        <f>IF(OR($Q286="Valide",$Q286="À renouveler"),$P286+ROW()/100000,"")</f>
      </c>
      <c r="W286" s="14">
        <f>IF(AND($A286&lt;&gt;"",$A286='Autorisation à imprimer'!$D$1,OR($Q286="Valide",$Q286="À renouveler")),ROW(),"")</f>
      </c>
    </row>
    <row r="287" spans="1:23" x14ac:dyDescent="0.25">
      <c r="A287" s="8"/>
      <c r="B287" s="8"/>
      <c r="C287" s="8"/>
      <c r="D287" s="8"/>
      <c r="E287" s="8"/>
      <c r="F287" s="8"/>
      <c r="G287" s="8"/>
      <c r="H287" s="12"/>
      <c r="I287" s="8"/>
      <c r="J287" s="12"/>
      <c r="K287" s="13">
        <f>IF(AND($H287&lt;&gt;"",AND($E287="CACES®",$F287&lt;&gt;"",$F287&lt;&gt;"Sans objet")),EDATE($H287,12*IFERROR(VLOOKUP($F287,'Référentiel'!$D$2:$G$9,4,FALSE),5))-1,IF($J287="","",$J287))</f>
      </c>
      <c r="L287" s="12"/>
      <c r="M287" s="12"/>
      <c r="N287" s="12"/>
      <c r="O287" s="13">
        <f>IF(OR($A287="",$T287&lt;&gt;"Obligatoire"),"",IFERROR(IF(INDEX(Salariés!$F$2:$F$151,MATCH($A287,Salariés!$H$2:$H$151,0))="","",INDEX(Salariés!$F$2:$F$151,MATCH($A287,Salariés!$H$2:$H$151,0))),""))</f>
      </c>
      <c r="P287" s="13">
        <f>IF(NOT(OR($A287&lt;&gt;"",$B287&lt;&gt;"")),"",IF(COUNT($O287,$K287,$N287)=0,"",MIN($O287,$K287,$N287)))</f>
      </c>
      <c r="Q287" s="14">
        <f>IF(NOT(OR($A287&lt;&gt;"",$B287&lt;&gt;"")),"",IF($S287="Jeune en dérogation (R. 4153-40)","À vérifier : régime des jeunes (R. 4153-40)",IF(LEN(IF($A287="","salarié, ",IF(COUNTIF(Salariés!$H$2:$H$151,$A287)&gt;1,"salarié en double, ",""))&amp;IF($B287="","famille, ","")&amp;IF($E287="","type de contrôle, ","")&amp;IF(AND($T287="Obligatoire",$O287="",$S287&lt;&gt;"Jeune en dérogation (R. 4153-40)"),"attestation médicale, ","")&amp;IF($H287="","contrôle des connaissances, ","")&amp;IF($K287="","échéance du contrôle, ","")&amp;IF($L287="","connaissance des lieux, ","")&amp;IF($M287="","date de délivrance, ","")&amp;IF(AND($S287="Intérimaire",$N287=""),"date limite (fin de mission), ",""))&gt;0,"Incomplète : "&amp;LEFT(IF($A287="","salarié, ",IF(COUNTIF(Salariés!$H$2:$H$151,$A287)&gt;1,"salarié en double, ",""))&amp;IF($B287="","famille, ","")&amp;IF($E287="","type de contrôle, ","")&amp;IF(AND($T287="Obligatoire",$O287="",$S287&lt;&gt;"Jeune en dérogation (R. 4153-40)"),"attestation médicale, ","")&amp;IF($H287="","contrôle des connaissances, ","")&amp;IF($K287="","échéance du contrôle, ","")&amp;IF($L287="","connaissance des lieux, ","")&amp;IF($M287="","date de délivrance, ","")&amp;IF(AND($S287="Intérimaire",$N287=""),"date limite (fin de mission), ",""),LEN(IF($A287="","salarié, ",IF(COUNTIF(Salariés!$H$2:$H$151,$A287)&gt;1,"salarié en double, ",""))&amp;IF($B287="","famille, ","")&amp;IF($E287="","type de contrôle, ","")&amp;IF(AND($T287="Obligatoire",$O287="",$S287&lt;&gt;"Jeune en dérogation (R. 4153-40)"),"attestation médicale, ","")&amp;IF($H287="","contrôle des connaissances, ","")&amp;IF($K287="","échéance du contrôle, ","")&amp;IF($L287="","connaissance des lieux, ","")&amp;IF($M287="","date de délivrance, ","")&amp;IF(AND($S287="Intérimaire",$N287=""),"date limite (fin de mission), ",""))-2),IF(LEN(IF(AND($U287&lt;&gt;"",$M287&lt;&gt;"",$U287&gt;$M287),"attestation plus récente, ","")&amp;IF(AND($H287&lt;&gt;"",$M287&lt;&gt;"",$H287&gt;$M287),"contrôle plus récent, ","")&amp;IF(AND($L287&lt;&gt;"",$M287&lt;&gt;"",$L287&gt;$M287),"connaissance des lieux plus récente, ","")&amp;IF(AND($M287&lt;&gt;"",$M287&gt;TODAY()),"délivrance datée dans le futur, ",""))&gt;0,"À redélivrer : "&amp;LEFT(IF(AND($U287&lt;&gt;"",$M287&lt;&gt;"",$U287&gt;$M287),"attestation plus récente, ","")&amp;IF(AND($H287&lt;&gt;"",$M287&lt;&gt;"",$H287&gt;$M287),"contrôle plus récent, ","")&amp;IF(AND($L287&lt;&gt;"",$M287&lt;&gt;"",$L287&gt;$M287),"connaissance des lieux plus récente, ","")&amp;IF(AND($M287&lt;&gt;"",$M287&gt;TODAY()),"délivrance datée dans le futur, ",""),LEN(IF(AND($U287&lt;&gt;"",$M287&lt;&gt;"",$U287&gt;$M287),"attestation plus récente, ","")&amp;IF(AND($H287&lt;&gt;"",$M287&lt;&gt;"",$H287&gt;$M287),"contrôle plus récent, ","")&amp;IF(AND($L287&lt;&gt;"",$M287&lt;&gt;"",$L287&gt;$M287),"connaissance des lieux plus récente, ","")&amp;IF(AND($M287&lt;&gt;"",$M287&gt;TODAY()),"délivrance datée dans le futur, ",""))-2),IF($P287&lt;TODAY(),"Expirée",IF($P287-TODAY()&lt;=60,"À renouveler","Valide"))))))</f>
      </c>
      <c r="R287" s="8"/>
      <c r="S287" s="14">
        <f>IF($A287="","",IFERROR(INDEX(Salariés!$D$2:$D$151,MATCH($A287,Salariés!$H$2:$H$151,0))&amp;"",""))</f>
      </c>
      <c r="T287" s="14">
        <f>IF($B287="","",IFERROR(VLOOKUP($B287,'Référentiel'!$A$2:$B$10,2,FALSE),""))</f>
      </c>
      <c r="U287" s="14">
        <f>IF(OR($A287="",$T287&lt;&gt;"Obligatoire"),"",IFERROR(IF(INDEX(Salariés!$E$2:$E$151,MATCH($A287,Salariés!$H$2:$H$151,0))="","",INDEX(Salariés!$E$2:$E$151,MATCH($A287,Salariés!$H$2:$H$151,0))),""))</f>
      </c>
      <c r="V287" s="14">
        <f>IF(OR($Q287="Valide",$Q287="À renouveler"),$P287+ROW()/100000,"")</f>
      </c>
      <c r="W287" s="14">
        <f>IF(AND($A287&lt;&gt;"",$A287='Autorisation à imprimer'!$D$1,OR($Q287="Valide",$Q287="À renouveler")),ROW(),"")</f>
      </c>
    </row>
    <row r="288" spans="1:23" x14ac:dyDescent="0.25">
      <c r="A288" s="8"/>
      <c r="B288" s="8"/>
      <c r="C288" s="8"/>
      <c r="D288" s="8"/>
      <c r="E288" s="8"/>
      <c r="F288" s="8"/>
      <c r="G288" s="8"/>
      <c r="H288" s="12"/>
      <c r="I288" s="8"/>
      <c r="J288" s="12"/>
      <c r="K288" s="13">
        <f>IF(AND($H288&lt;&gt;"",AND($E288="CACES®",$F288&lt;&gt;"",$F288&lt;&gt;"Sans objet")),EDATE($H288,12*IFERROR(VLOOKUP($F288,'Référentiel'!$D$2:$G$9,4,FALSE),5))-1,IF($J288="","",$J288))</f>
      </c>
      <c r="L288" s="12"/>
      <c r="M288" s="12"/>
      <c r="N288" s="12"/>
      <c r="O288" s="13">
        <f>IF(OR($A288="",$T288&lt;&gt;"Obligatoire"),"",IFERROR(IF(INDEX(Salariés!$F$2:$F$151,MATCH($A288,Salariés!$H$2:$H$151,0))="","",INDEX(Salariés!$F$2:$F$151,MATCH($A288,Salariés!$H$2:$H$151,0))),""))</f>
      </c>
      <c r="P288" s="13">
        <f>IF(NOT(OR($A288&lt;&gt;"",$B288&lt;&gt;"")),"",IF(COUNT($O288,$K288,$N288)=0,"",MIN($O288,$K288,$N288)))</f>
      </c>
      <c r="Q288" s="14">
        <f>IF(NOT(OR($A288&lt;&gt;"",$B288&lt;&gt;"")),"",IF($S288="Jeune en dérogation (R. 4153-40)","À vérifier : régime des jeunes (R. 4153-40)",IF(LEN(IF($A288="","salarié, ",IF(COUNTIF(Salariés!$H$2:$H$151,$A288)&gt;1,"salarié en double, ",""))&amp;IF($B288="","famille, ","")&amp;IF($E288="","type de contrôle, ","")&amp;IF(AND($T288="Obligatoire",$O288="",$S288&lt;&gt;"Jeune en dérogation (R. 4153-40)"),"attestation médicale, ","")&amp;IF($H288="","contrôle des connaissances, ","")&amp;IF($K288="","échéance du contrôle, ","")&amp;IF($L288="","connaissance des lieux, ","")&amp;IF($M288="","date de délivrance, ","")&amp;IF(AND($S288="Intérimaire",$N288=""),"date limite (fin de mission), ",""))&gt;0,"Incomplète : "&amp;LEFT(IF($A288="","salarié, ",IF(COUNTIF(Salariés!$H$2:$H$151,$A288)&gt;1,"salarié en double, ",""))&amp;IF($B288="","famille, ","")&amp;IF($E288="","type de contrôle, ","")&amp;IF(AND($T288="Obligatoire",$O288="",$S288&lt;&gt;"Jeune en dérogation (R. 4153-40)"),"attestation médicale, ","")&amp;IF($H288="","contrôle des connaissances, ","")&amp;IF($K288="","échéance du contrôle, ","")&amp;IF($L288="","connaissance des lieux, ","")&amp;IF($M288="","date de délivrance, ","")&amp;IF(AND($S288="Intérimaire",$N288=""),"date limite (fin de mission), ",""),LEN(IF($A288="","salarié, ",IF(COUNTIF(Salariés!$H$2:$H$151,$A288)&gt;1,"salarié en double, ",""))&amp;IF($B288="","famille, ","")&amp;IF($E288="","type de contrôle, ","")&amp;IF(AND($T288="Obligatoire",$O288="",$S288&lt;&gt;"Jeune en dérogation (R. 4153-40)"),"attestation médicale, ","")&amp;IF($H288="","contrôle des connaissances, ","")&amp;IF($K288="","échéance du contrôle, ","")&amp;IF($L288="","connaissance des lieux, ","")&amp;IF($M288="","date de délivrance, ","")&amp;IF(AND($S288="Intérimaire",$N288=""),"date limite (fin de mission), ",""))-2),IF(LEN(IF(AND($U288&lt;&gt;"",$M288&lt;&gt;"",$U288&gt;$M288),"attestation plus récente, ","")&amp;IF(AND($H288&lt;&gt;"",$M288&lt;&gt;"",$H288&gt;$M288),"contrôle plus récent, ","")&amp;IF(AND($L288&lt;&gt;"",$M288&lt;&gt;"",$L288&gt;$M288),"connaissance des lieux plus récente, ","")&amp;IF(AND($M288&lt;&gt;"",$M288&gt;TODAY()),"délivrance datée dans le futur, ",""))&gt;0,"À redélivrer : "&amp;LEFT(IF(AND($U288&lt;&gt;"",$M288&lt;&gt;"",$U288&gt;$M288),"attestation plus récente, ","")&amp;IF(AND($H288&lt;&gt;"",$M288&lt;&gt;"",$H288&gt;$M288),"contrôle plus récent, ","")&amp;IF(AND($L288&lt;&gt;"",$M288&lt;&gt;"",$L288&gt;$M288),"connaissance des lieux plus récente, ","")&amp;IF(AND($M288&lt;&gt;"",$M288&gt;TODAY()),"délivrance datée dans le futur, ",""),LEN(IF(AND($U288&lt;&gt;"",$M288&lt;&gt;"",$U288&gt;$M288),"attestation plus récente, ","")&amp;IF(AND($H288&lt;&gt;"",$M288&lt;&gt;"",$H288&gt;$M288),"contrôle plus récent, ","")&amp;IF(AND($L288&lt;&gt;"",$M288&lt;&gt;"",$L288&gt;$M288),"connaissance des lieux plus récente, ","")&amp;IF(AND($M288&lt;&gt;"",$M288&gt;TODAY()),"délivrance datée dans le futur, ",""))-2),IF($P288&lt;TODAY(),"Expirée",IF($P288-TODAY()&lt;=60,"À renouveler","Valide"))))))</f>
      </c>
      <c r="R288" s="8"/>
      <c r="S288" s="14">
        <f>IF($A288="","",IFERROR(INDEX(Salariés!$D$2:$D$151,MATCH($A288,Salariés!$H$2:$H$151,0))&amp;"",""))</f>
      </c>
      <c r="T288" s="14">
        <f>IF($B288="","",IFERROR(VLOOKUP($B288,'Référentiel'!$A$2:$B$10,2,FALSE),""))</f>
      </c>
      <c r="U288" s="14">
        <f>IF(OR($A288="",$T288&lt;&gt;"Obligatoire"),"",IFERROR(IF(INDEX(Salariés!$E$2:$E$151,MATCH($A288,Salariés!$H$2:$H$151,0))="","",INDEX(Salariés!$E$2:$E$151,MATCH($A288,Salariés!$H$2:$H$151,0))),""))</f>
      </c>
      <c r="V288" s="14">
        <f>IF(OR($Q288="Valide",$Q288="À renouveler"),$P288+ROW()/100000,"")</f>
      </c>
      <c r="W288" s="14">
        <f>IF(AND($A288&lt;&gt;"",$A288='Autorisation à imprimer'!$D$1,OR($Q288="Valide",$Q288="À renouveler")),ROW(),"")</f>
      </c>
    </row>
    <row r="289" spans="1:23" x14ac:dyDescent="0.25">
      <c r="A289" s="8"/>
      <c r="B289" s="8"/>
      <c r="C289" s="8"/>
      <c r="D289" s="8"/>
      <c r="E289" s="8"/>
      <c r="F289" s="8"/>
      <c r="G289" s="8"/>
      <c r="H289" s="12"/>
      <c r="I289" s="8"/>
      <c r="J289" s="12"/>
      <c r="K289" s="13">
        <f>IF(AND($H289&lt;&gt;"",AND($E289="CACES®",$F289&lt;&gt;"",$F289&lt;&gt;"Sans objet")),EDATE($H289,12*IFERROR(VLOOKUP($F289,'Référentiel'!$D$2:$G$9,4,FALSE),5))-1,IF($J289="","",$J289))</f>
      </c>
      <c r="L289" s="12"/>
      <c r="M289" s="12"/>
      <c r="N289" s="12"/>
      <c r="O289" s="13">
        <f>IF(OR($A289="",$T289&lt;&gt;"Obligatoire"),"",IFERROR(IF(INDEX(Salariés!$F$2:$F$151,MATCH($A289,Salariés!$H$2:$H$151,0))="","",INDEX(Salariés!$F$2:$F$151,MATCH($A289,Salariés!$H$2:$H$151,0))),""))</f>
      </c>
      <c r="P289" s="13">
        <f>IF(NOT(OR($A289&lt;&gt;"",$B289&lt;&gt;"")),"",IF(COUNT($O289,$K289,$N289)=0,"",MIN($O289,$K289,$N289)))</f>
      </c>
      <c r="Q289" s="14">
        <f>IF(NOT(OR($A289&lt;&gt;"",$B289&lt;&gt;"")),"",IF($S289="Jeune en dérogation (R. 4153-40)","À vérifier : régime des jeunes (R. 4153-40)",IF(LEN(IF($A289="","salarié, ",IF(COUNTIF(Salariés!$H$2:$H$151,$A289)&gt;1,"salarié en double, ",""))&amp;IF($B289="","famille, ","")&amp;IF($E289="","type de contrôle, ","")&amp;IF(AND($T289="Obligatoire",$O289="",$S289&lt;&gt;"Jeune en dérogation (R. 4153-40)"),"attestation médicale, ","")&amp;IF($H289="","contrôle des connaissances, ","")&amp;IF($K289="","échéance du contrôle, ","")&amp;IF($L289="","connaissance des lieux, ","")&amp;IF($M289="","date de délivrance, ","")&amp;IF(AND($S289="Intérimaire",$N289=""),"date limite (fin de mission), ",""))&gt;0,"Incomplète : "&amp;LEFT(IF($A289="","salarié, ",IF(COUNTIF(Salariés!$H$2:$H$151,$A289)&gt;1,"salarié en double, ",""))&amp;IF($B289="","famille, ","")&amp;IF($E289="","type de contrôle, ","")&amp;IF(AND($T289="Obligatoire",$O289="",$S289&lt;&gt;"Jeune en dérogation (R. 4153-40)"),"attestation médicale, ","")&amp;IF($H289="","contrôle des connaissances, ","")&amp;IF($K289="","échéance du contrôle, ","")&amp;IF($L289="","connaissance des lieux, ","")&amp;IF($M289="","date de délivrance, ","")&amp;IF(AND($S289="Intérimaire",$N289=""),"date limite (fin de mission), ",""),LEN(IF($A289="","salarié, ",IF(COUNTIF(Salariés!$H$2:$H$151,$A289)&gt;1,"salarié en double, ",""))&amp;IF($B289="","famille, ","")&amp;IF($E289="","type de contrôle, ","")&amp;IF(AND($T289="Obligatoire",$O289="",$S289&lt;&gt;"Jeune en dérogation (R. 4153-40)"),"attestation médicale, ","")&amp;IF($H289="","contrôle des connaissances, ","")&amp;IF($K289="","échéance du contrôle, ","")&amp;IF($L289="","connaissance des lieux, ","")&amp;IF($M289="","date de délivrance, ","")&amp;IF(AND($S289="Intérimaire",$N289=""),"date limite (fin de mission), ",""))-2),IF(LEN(IF(AND($U289&lt;&gt;"",$M289&lt;&gt;"",$U289&gt;$M289),"attestation plus récente, ","")&amp;IF(AND($H289&lt;&gt;"",$M289&lt;&gt;"",$H289&gt;$M289),"contrôle plus récent, ","")&amp;IF(AND($L289&lt;&gt;"",$M289&lt;&gt;"",$L289&gt;$M289),"connaissance des lieux plus récente, ","")&amp;IF(AND($M289&lt;&gt;"",$M289&gt;TODAY()),"délivrance datée dans le futur, ",""))&gt;0,"À redélivrer : "&amp;LEFT(IF(AND($U289&lt;&gt;"",$M289&lt;&gt;"",$U289&gt;$M289),"attestation plus récente, ","")&amp;IF(AND($H289&lt;&gt;"",$M289&lt;&gt;"",$H289&gt;$M289),"contrôle plus récent, ","")&amp;IF(AND($L289&lt;&gt;"",$M289&lt;&gt;"",$L289&gt;$M289),"connaissance des lieux plus récente, ","")&amp;IF(AND($M289&lt;&gt;"",$M289&gt;TODAY()),"délivrance datée dans le futur, ",""),LEN(IF(AND($U289&lt;&gt;"",$M289&lt;&gt;"",$U289&gt;$M289),"attestation plus récente, ","")&amp;IF(AND($H289&lt;&gt;"",$M289&lt;&gt;"",$H289&gt;$M289),"contrôle plus récent, ","")&amp;IF(AND($L289&lt;&gt;"",$M289&lt;&gt;"",$L289&gt;$M289),"connaissance des lieux plus récente, ","")&amp;IF(AND($M289&lt;&gt;"",$M289&gt;TODAY()),"délivrance datée dans le futur, ",""))-2),IF($P289&lt;TODAY(),"Expirée",IF($P289-TODAY()&lt;=60,"À renouveler","Valide"))))))</f>
      </c>
      <c r="R289" s="8"/>
      <c r="S289" s="14">
        <f>IF($A289="","",IFERROR(INDEX(Salariés!$D$2:$D$151,MATCH($A289,Salariés!$H$2:$H$151,0))&amp;"",""))</f>
      </c>
      <c r="T289" s="14">
        <f>IF($B289="","",IFERROR(VLOOKUP($B289,'Référentiel'!$A$2:$B$10,2,FALSE),""))</f>
      </c>
      <c r="U289" s="14">
        <f>IF(OR($A289="",$T289&lt;&gt;"Obligatoire"),"",IFERROR(IF(INDEX(Salariés!$E$2:$E$151,MATCH($A289,Salariés!$H$2:$H$151,0))="","",INDEX(Salariés!$E$2:$E$151,MATCH($A289,Salariés!$H$2:$H$151,0))),""))</f>
      </c>
      <c r="V289" s="14">
        <f>IF(OR($Q289="Valide",$Q289="À renouveler"),$P289+ROW()/100000,"")</f>
      </c>
      <c r="W289" s="14">
        <f>IF(AND($A289&lt;&gt;"",$A289='Autorisation à imprimer'!$D$1,OR($Q289="Valide",$Q289="À renouveler")),ROW(),"")</f>
      </c>
    </row>
    <row r="290" spans="1:23" x14ac:dyDescent="0.25">
      <c r="A290" s="8"/>
      <c r="B290" s="8"/>
      <c r="C290" s="8"/>
      <c r="D290" s="8"/>
      <c r="E290" s="8"/>
      <c r="F290" s="8"/>
      <c r="G290" s="8"/>
      <c r="H290" s="12"/>
      <c r="I290" s="8"/>
      <c r="J290" s="12"/>
      <c r="K290" s="13">
        <f>IF(AND($H290&lt;&gt;"",AND($E290="CACES®",$F290&lt;&gt;"",$F290&lt;&gt;"Sans objet")),EDATE($H290,12*IFERROR(VLOOKUP($F290,'Référentiel'!$D$2:$G$9,4,FALSE),5))-1,IF($J290="","",$J290))</f>
      </c>
      <c r="L290" s="12"/>
      <c r="M290" s="12"/>
      <c r="N290" s="12"/>
      <c r="O290" s="13">
        <f>IF(OR($A290="",$T290&lt;&gt;"Obligatoire"),"",IFERROR(IF(INDEX(Salariés!$F$2:$F$151,MATCH($A290,Salariés!$H$2:$H$151,0))="","",INDEX(Salariés!$F$2:$F$151,MATCH($A290,Salariés!$H$2:$H$151,0))),""))</f>
      </c>
      <c r="P290" s="13">
        <f>IF(NOT(OR($A290&lt;&gt;"",$B290&lt;&gt;"")),"",IF(COUNT($O290,$K290,$N290)=0,"",MIN($O290,$K290,$N290)))</f>
      </c>
      <c r="Q290" s="14">
        <f>IF(NOT(OR($A290&lt;&gt;"",$B290&lt;&gt;"")),"",IF($S290="Jeune en dérogation (R. 4153-40)","À vérifier : régime des jeunes (R. 4153-40)",IF(LEN(IF($A290="","salarié, ",IF(COUNTIF(Salariés!$H$2:$H$151,$A290)&gt;1,"salarié en double, ",""))&amp;IF($B290="","famille, ","")&amp;IF($E290="","type de contrôle, ","")&amp;IF(AND($T290="Obligatoire",$O290="",$S290&lt;&gt;"Jeune en dérogation (R. 4153-40)"),"attestation médicale, ","")&amp;IF($H290="","contrôle des connaissances, ","")&amp;IF($K290="","échéance du contrôle, ","")&amp;IF($L290="","connaissance des lieux, ","")&amp;IF($M290="","date de délivrance, ","")&amp;IF(AND($S290="Intérimaire",$N290=""),"date limite (fin de mission), ",""))&gt;0,"Incomplète : "&amp;LEFT(IF($A290="","salarié, ",IF(COUNTIF(Salariés!$H$2:$H$151,$A290)&gt;1,"salarié en double, ",""))&amp;IF($B290="","famille, ","")&amp;IF($E290="","type de contrôle, ","")&amp;IF(AND($T290="Obligatoire",$O290="",$S290&lt;&gt;"Jeune en dérogation (R. 4153-40)"),"attestation médicale, ","")&amp;IF($H290="","contrôle des connaissances, ","")&amp;IF($K290="","échéance du contrôle, ","")&amp;IF($L290="","connaissance des lieux, ","")&amp;IF($M290="","date de délivrance, ","")&amp;IF(AND($S290="Intérimaire",$N290=""),"date limite (fin de mission), ",""),LEN(IF($A290="","salarié, ",IF(COUNTIF(Salariés!$H$2:$H$151,$A290)&gt;1,"salarié en double, ",""))&amp;IF($B290="","famille, ","")&amp;IF($E290="","type de contrôle, ","")&amp;IF(AND($T290="Obligatoire",$O290="",$S290&lt;&gt;"Jeune en dérogation (R. 4153-40)"),"attestation médicale, ","")&amp;IF($H290="","contrôle des connaissances, ","")&amp;IF($K290="","échéance du contrôle, ","")&amp;IF($L290="","connaissance des lieux, ","")&amp;IF($M290="","date de délivrance, ","")&amp;IF(AND($S290="Intérimaire",$N290=""),"date limite (fin de mission), ",""))-2),IF(LEN(IF(AND($U290&lt;&gt;"",$M290&lt;&gt;"",$U290&gt;$M290),"attestation plus récente, ","")&amp;IF(AND($H290&lt;&gt;"",$M290&lt;&gt;"",$H290&gt;$M290),"contrôle plus récent, ","")&amp;IF(AND($L290&lt;&gt;"",$M290&lt;&gt;"",$L290&gt;$M290),"connaissance des lieux plus récente, ","")&amp;IF(AND($M290&lt;&gt;"",$M290&gt;TODAY()),"délivrance datée dans le futur, ",""))&gt;0,"À redélivrer : "&amp;LEFT(IF(AND($U290&lt;&gt;"",$M290&lt;&gt;"",$U290&gt;$M290),"attestation plus récente, ","")&amp;IF(AND($H290&lt;&gt;"",$M290&lt;&gt;"",$H290&gt;$M290),"contrôle plus récent, ","")&amp;IF(AND($L290&lt;&gt;"",$M290&lt;&gt;"",$L290&gt;$M290),"connaissance des lieux plus récente, ","")&amp;IF(AND($M290&lt;&gt;"",$M290&gt;TODAY()),"délivrance datée dans le futur, ",""),LEN(IF(AND($U290&lt;&gt;"",$M290&lt;&gt;"",$U290&gt;$M290),"attestation plus récente, ","")&amp;IF(AND($H290&lt;&gt;"",$M290&lt;&gt;"",$H290&gt;$M290),"contrôle plus récent, ","")&amp;IF(AND($L290&lt;&gt;"",$M290&lt;&gt;"",$L290&gt;$M290),"connaissance des lieux plus récente, ","")&amp;IF(AND($M290&lt;&gt;"",$M290&gt;TODAY()),"délivrance datée dans le futur, ",""))-2),IF($P290&lt;TODAY(),"Expirée",IF($P290-TODAY()&lt;=60,"À renouveler","Valide"))))))</f>
      </c>
      <c r="R290" s="8"/>
      <c r="S290" s="14">
        <f>IF($A290="","",IFERROR(INDEX(Salariés!$D$2:$D$151,MATCH($A290,Salariés!$H$2:$H$151,0))&amp;"",""))</f>
      </c>
      <c r="T290" s="14">
        <f>IF($B290="","",IFERROR(VLOOKUP($B290,'Référentiel'!$A$2:$B$10,2,FALSE),""))</f>
      </c>
      <c r="U290" s="14">
        <f>IF(OR($A290="",$T290&lt;&gt;"Obligatoire"),"",IFERROR(IF(INDEX(Salariés!$E$2:$E$151,MATCH($A290,Salariés!$H$2:$H$151,0))="","",INDEX(Salariés!$E$2:$E$151,MATCH($A290,Salariés!$H$2:$H$151,0))),""))</f>
      </c>
      <c r="V290" s="14">
        <f>IF(OR($Q290="Valide",$Q290="À renouveler"),$P290+ROW()/100000,"")</f>
      </c>
      <c r="W290" s="14">
        <f>IF(AND($A290&lt;&gt;"",$A290='Autorisation à imprimer'!$D$1,OR($Q290="Valide",$Q290="À renouveler")),ROW(),"")</f>
      </c>
    </row>
    <row r="291" spans="1:23" x14ac:dyDescent="0.25">
      <c r="A291" s="8"/>
      <c r="B291" s="8"/>
      <c r="C291" s="8"/>
      <c r="D291" s="8"/>
      <c r="E291" s="8"/>
      <c r="F291" s="8"/>
      <c r="G291" s="8"/>
      <c r="H291" s="12"/>
      <c r="I291" s="8"/>
      <c r="J291" s="12"/>
      <c r="K291" s="13">
        <f>IF(AND($H291&lt;&gt;"",AND($E291="CACES®",$F291&lt;&gt;"",$F291&lt;&gt;"Sans objet")),EDATE($H291,12*IFERROR(VLOOKUP($F291,'Référentiel'!$D$2:$G$9,4,FALSE),5))-1,IF($J291="","",$J291))</f>
      </c>
      <c r="L291" s="12"/>
      <c r="M291" s="12"/>
      <c r="N291" s="12"/>
      <c r="O291" s="13">
        <f>IF(OR($A291="",$T291&lt;&gt;"Obligatoire"),"",IFERROR(IF(INDEX(Salariés!$F$2:$F$151,MATCH($A291,Salariés!$H$2:$H$151,0))="","",INDEX(Salariés!$F$2:$F$151,MATCH($A291,Salariés!$H$2:$H$151,0))),""))</f>
      </c>
      <c r="P291" s="13">
        <f>IF(NOT(OR($A291&lt;&gt;"",$B291&lt;&gt;"")),"",IF(COUNT($O291,$K291,$N291)=0,"",MIN($O291,$K291,$N291)))</f>
      </c>
      <c r="Q291" s="14">
        <f>IF(NOT(OR($A291&lt;&gt;"",$B291&lt;&gt;"")),"",IF($S291="Jeune en dérogation (R. 4153-40)","À vérifier : régime des jeunes (R. 4153-40)",IF(LEN(IF($A291="","salarié, ",IF(COUNTIF(Salariés!$H$2:$H$151,$A291)&gt;1,"salarié en double, ",""))&amp;IF($B291="","famille, ","")&amp;IF($E291="","type de contrôle, ","")&amp;IF(AND($T291="Obligatoire",$O291="",$S291&lt;&gt;"Jeune en dérogation (R. 4153-40)"),"attestation médicale, ","")&amp;IF($H291="","contrôle des connaissances, ","")&amp;IF($K291="","échéance du contrôle, ","")&amp;IF($L291="","connaissance des lieux, ","")&amp;IF($M291="","date de délivrance, ","")&amp;IF(AND($S291="Intérimaire",$N291=""),"date limite (fin de mission), ",""))&gt;0,"Incomplète : "&amp;LEFT(IF($A291="","salarié, ",IF(COUNTIF(Salariés!$H$2:$H$151,$A291)&gt;1,"salarié en double, ",""))&amp;IF($B291="","famille, ","")&amp;IF($E291="","type de contrôle, ","")&amp;IF(AND($T291="Obligatoire",$O291="",$S291&lt;&gt;"Jeune en dérogation (R. 4153-40)"),"attestation médicale, ","")&amp;IF($H291="","contrôle des connaissances, ","")&amp;IF($K291="","échéance du contrôle, ","")&amp;IF($L291="","connaissance des lieux, ","")&amp;IF($M291="","date de délivrance, ","")&amp;IF(AND($S291="Intérimaire",$N291=""),"date limite (fin de mission), ",""),LEN(IF($A291="","salarié, ",IF(COUNTIF(Salariés!$H$2:$H$151,$A291)&gt;1,"salarié en double, ",""))&amp;IF($B291="","famille, ","")&amp;IF($E291="","type de contrôle, ","")&amp;IF(AND($T291="Obligatoire",$O291="",$S291&lt;&gt;"Jeune en dérogation (R. 4153-40)"),"attestation médicale, ","")&amp;IF($H291="","contrôle des connaissances, ","")&amp;IF($K291="","échéance du contrôle, ","")&amp;IF($L291="","connaissance des lieux, ","")&amp;IF($M291="","date de délivrance, ","")&amp;IF(AND($S291="Intérimaire",$N291=""),"date limite (fin de mission), ",""))-2),IF(LEN(IF(AND($U291&lt;&gt;"",$M291&lt;&gt;"",$U291&gt;$M291),"attestation plus récente, ","")&amp;IF(AND($H291&lt;&gt;"",$M291&lt;&gt;"",$H291&gt;$M291),"contrôle plus récent, ","")&amp;IF(AND($L291&lt;&gt;"",$M291&lt;&gt;"",$L291&gt;$M291),"connaissance des lieux plus récente, ","")&amp;IF(AND($M291&lt;&gt;"",$M291&gt;TODAY()),"délivrance datée dans le futur, ",""))&gt;0,"À redélivrer : "&amp;LEFT(IF(AND($U291&lt;&gt;"",$M291&lt;&gt;"",$U291&gt;$M291),"attestation plus récente, ","")&amp;IF(AND($H291&lt;&gt;"",$M291&lt;&gt;"",$H291&gt;$M291),"contrôle plus récent, ","")&amp;IF(AND($L291&lt;&gt;"",$M291&lt;&gt;"",$L291&gt;$M291),"connaissance des lieux plus récente, ","")&amp;IF(AND($M291&lt;&gt;"",$M291&gt;TODAY()),"délivrance datée dans le futur, ",""),LEN(IF(AND($U291&lt;&gt;"",$M291&lt;&gt;"",$U291&gt;$M291),"attestation plus récente, ","")&amp;IF(AND($H291&lt;&gt;"",$M291&lt;&gt;"",$H291&gt;$M291),"contrôle plus récent, ","")&amp;IF(AND($L291&lt;&gt;"",$M291&lt;&gt;"",$L291&gt;$M291),"connaissance des lieux plus récente, ","")&amp;IF(AND($M291&lt;&gt;"",$M291&gt;TODAY()),"délivrance datée dans le futur, ",""))-2),IF($P291&lt;TODAY(),"Expirée",IF($P291-TODAY()&lt;=60,"À renouveler","Valide"))))))</f>
      </c>
      <c r="R291" s="8"/>
      <c r="S291" s="14">
        <f>IF($A291="","",IFERROR(INDEX(Salariés!$D$2:$D$151,MATCH($A291,Salariés!$H$2:$H$151,0))&amp;"",""))</f>
      </c>
      <c r="T291" s="14">
        <f>IF($B291="","",IFERROR(VLOOKUP($B291,'Référentiel'!$A$2:$B$10,2,FALSE),""))</f>
      </c>
      <c r="U291" s="14">
        <f>IF(OR($A291="",$T291&lt;&gt;"Obligatoire"),"",IFERROR(IF(INDEX(Salariés!$E$2:$E$151,MATCH($A291,Salariés!$H$2:$H$151,0))="","",INDEX(Salariés!$E$2:$E$151,MATCH($A291,Salariés!$H$2:$H$151,0))),""))</f>
      </c>
      <c r="V291" s="14">
        <f>IF(OR($Q291="Valide",$Q291="À renouveler"),$P291+ROW()/100000,"")</f>
      </c>
      <c r="W291" s="14">
        <f>IF(AND($A291&lt;&gt;"",$A291='Autorisation à imprimer'!$D$1,OR($Q291="Valide",$Q291="À renouveler")),ROW(),"")</f>
      </c>
    </row>
    <row r="292" spans="1:23" x14ac:dyDescent="0.25">
      <c r="A292" s="8"/>
      <c r="B292" s="8"/>
      <c r="C292" s="8"/>
      <c r="D292" s="8"/>
      <c r="E292" s="8"/>
      <c r="F292" s="8"/>
      <c r="G292" s="8"/>
      <c r="H292" s="12"/>
      <c r="I292" s="8"/>
      <c r="J292" s="12"/>
      <c r="K292" s="13">
        <f>IF(AND($H292&lt;&gt;"",AND($E292="CACES®",$F292&lt;&gt;"",$F292&lt;&gt;"Sans objet")),EDATE($H292,12*IFERROR(VLOOKUP($F292,'Référentiel'!$D$2:$G$9,4,FALSE),5))-1,IF($J292="","",$J292))</f>
      </c>
      <c r="L292" s="12"/>
      <c r="M292" s="12"/>
      <c r="N292" s="12"/>
      <c r="O292" s="13">
        <f>IF(OR($A292="",$T292&lt;&gt;"Obligatoire"),"",IFERROR(IF(INDEX(Salariés!$F$2:$F$151,MATCH($A292,Salariés!$H$2:$H$151,0))="","",INDEX(Salariés!$F$2:$F$151,MATCH($A292,Salariés!$H$2:$H$151,0))),""))</f>
      </c>
      <c r="P292" s="13">
        <f>IF(NOT(OR($A292&lt;&gt;"",$B292&lt;&gt;"")),"",IF(COUNT($O292,$K292,$N292)=0,"",MIN($O292,$K292,$N292)))</f>
      </c>
      <c r="Q292" s="14">
        <f>IF(NOT(OR($A292&lt;&gt;"",$B292&lt;&gt;"")),"",IF($S292="Jeune en dérogation (R. 4153-40)","À vérifier : régime des jeunes (R. 4153-40)",IF(LEN(IF($A292="","salarié, ",IF(COUNTIF(Salariés!$H$2:$H$151,$A292)&gt;1,"salarié en double, ",""))&amp;IF($B292="","famille, ","")&amp;IF($E292="","type de contrôle, ","")&amp;IF(AND($T292="Obligatoire",$O292="",$S292&lt;&gt;"Jeune en dérogation (R. 4153-40)"),"attestation médicale, ","")&amp;IF($H292="","contrôle des connaissances, ","")&amp;IF($K292="","échéance du contrôle, ","")&amp;IF($L292="","connaissance des lieux, ","")&amp;IF($M292="","date de délivrance, ","")&amp;IF(AND($S292="Intérimaire",$N292=""),"date limite (fin de mission), ",""))&gt;0,"Incomplète : "&amp;LEFT(IF($A292="","salarié, ",IF(COUNTIF(Salariés!$H$2:$H$151,$A292)&gt;1,"salarié en double, ",""))&amp;IF($B292="","famille, ","")&amp;IF($E292="","type de contrôle, ","")&amp;IF(AND($T292="Obligatoire",$O292="",$S292&lt;&gt;"Jeune en dérogation (R. 4153-40)"),"attestation médicale, ","")&amp;IF($H292="","contrôle des connaissances, ","")&amp;IF($K292="","échéance du contrôle, ","")&amp;IF($L292="","connaissance des lieux, ","")&amp;IF($M292="","date de délivrance, ","")&amp;IF(AND($S292="Intérimaire",$N292=""),"date limite (fin de mission), ",""),LEN(IF($A292="","salarié, ",IF(COUNTIF(Salariés!$H$2:$H$151,$A292)&gt;1,"salarié en double, ",""))&amp;IF($B292="","famille, ","")&amp;IF($E292="","type de contrôle, ","")&amp;IF(AND($T292="Obligatoire",$O292="",$S292&lt;&gt;"Jeune en dérogation (R. 4153-40)"),"attestation médicale, ","")&amp;IF($H292="","contrôle des connaissances, ","")&amp;IF($K292="","échéance du contrôle, ","")&amp;IF($L292="","connaissance des lieux, ","")&amp;IF($M292="","date de délivrance, ","")&amp;IF(AND($S292="Intérimaire",$N292=""),"date limite (fin de mission), ",""))-2),IF(LEN(IF(AND($U292&lt;&gt;"",$M292&lt;&gt;"",$U292&gt;$M292),"attestation plus récente, ","")&amp;IF(AND($H292&lt;&gt;"",$M292&lt;&gt;"",$H292&gt;$M292),"contrôle plus récent, ","")&amp;IF(AND($L292&lt;&gt;"",$M292&lt;&gt;"",$L292&gt;$M292),"connaissance des lieux plus récente, ","")&amp;IF(AND($M292&lt;&gt;"",$M292&gt;TODAY()),"délivrance datée dans le futur, ",""))&gt;0,"À redélivrer : "&amp;LEFT(IF(AND($U292&lt;&gt;"",$M292&lt;&gt;"",$U292&gt;$M292),"attestation plus récente, ","")&amp;IF(AND($H292&lt;&gt;"",$M292&lt;&gt;"",$H292&gt;$M292),"contrôle plus récent, ","")&amp;IF(AND($L292&lt;&gt;"",$M292&lt;&gt;"",$L292&gt;$M292),"connaissance des lieux plus récente, ","")&amp;IF(AND($M292&lt;&gt;"",$M292&gt;TODAY()),"délivrance datée dans le futur, ",""),LEN(IF(AND($U292&lt;&gt;"",$M292&lt;&gt;"",$U292&gt;$M292),"attestation plus récente, ","")&amp;IF(AND($H292&lt;&gt;"",$M292&lt;&gt;"",$H292&gt;$M292),"contrôle plus récent, ","")&amp;IF(AND($L292&lt;&gt;"",$M292&lt;&gt;"",$L292&gt;$M292),"connaissance des lieux plus récente, ","")&amp;IF(AND($M292&lt;&gt;"",$M292&gt;TODAY()),"délivrance datée dans le futur, ",""))-2),IF($P292&lt;TODAY(),"Expirée",IF($P292-TODAY()&lt;=60,"À renouveler","Valide"))))))</f>
      </c>
      <c r="R292" s="8"/>
      <c r="S292" s="14">
        <f>IF($A292="","",IFERROR(INDEX(Salariés!$D$2:$D$151,MATCH($A292,Salariés!$H$2:$H$151,0))&amp;"",""))</f>
      </c>
      <c r="T292" s="14">
        <f>IF($B292="","",IFERROR(VLOOKUP($B292,'Référentiel'!$A$2:$B$10,2,FALSE),""))</f>
      </c>
      <c r="U292" s="14">
        <f>IF(OR($A292="",$T292&lt;&gt;"Obligatoire"),"",IFERROR(IF(INDEX(Salariés!$E$2:$E$151,MATCH($A292,Salariés!$H$2:$H$151,0))="","",INDEX(Salariés!$E$2:$E$151,MATCH($A292,Salariés!$H$2:$H$151,0))),""))</f>
      </c>
      <c r="V292" s="14">
        <f>IF(OR($Q292="Valide",$Q292="À renouveler"),$P292+ROW()/100000,"")</f>
      </c>
      <c r="W292" s="14">
        <f>IF(AND($A292&lt;&gt;"",$A292='Autorisation à imprimer'!$D$1,OR($Q292="Valide",$Q292="À renouveler")),ROW(),"")</f>
      </c>
    </row>
    <row r="293" spans="1:23" x14ac:dyDescent="0.25">
      <c r="A293" s="8"/>
      <c r="B293" s="8"/>
      <c r="C293" s="8"/>
      <c r="D293" s="8"/>
      <c r="E293" s="8"/>
      <c r="F293" s="8"/>
      <c r="G293" s="8"/>
      <c r="H293" s="12"/>
      <c r="I293" s="8"/>
      <c r="J293" s="12"/>
      <c r="K293" s="13">
        <f>IF(AND($H293&lt;&gt;"",AND($E293="CACES®",$F293&lt;&gt;"",$F293&lt;&gt;"Sans objet")),EDATE($H293,12*IFERROR(VLOOKUP($F293,'Référentiel'!$D$2:$G$9,4,FALSE),5))-1,IF($J293="","",$J293))</f>
      </c>
      <c r="L293" s="12"/>
      <c r="M293" s="12"/>
      <c r="N293" s="12"/>
      <c r="O293" s="13">
        <f>IF(OR($A293="",$T293&lt;&gt;"Obligatoire"),"",IFERROR(IF(INDEX(Salariés!$F$2:$F$151,MATCH($A293,Salariés!$H$2:$H$151,0))="","",INDEX(Salariés!$F$2:$F$151,MATCH($A293,Salariés!$H$2:$H$151,0))),""))</f>
      </c>
      <c r="P293" s="13">
        <f>IF(NOT(OR($A293&lt;&gt;"",$B293&lt;&gt;"")),"",IF(COUNT($O293,$K293,$N293)=0,"",MIN($O293,$K293,$N293)))</f>
      </c>
      <c r="Q293" s="14">
        <f>IF(NOT(OR($A293&lt;&gt;"",$B293&lt;&gt;"")),"",IF($S293="Jeune en dérogation (R. 4153-40)","À vérifier : régime des jeunes (R. 4153-40)",IF(LEN(IF($A293="","salarié, ",IF(COUNTIF(Salariés!$H$2:$H$151,$A293)&gt;1,"salarié en double, ",""))&amp;IF($B293="","famille, ","")&amp;IF($E293="","type de contrôle, ","")&amp;IF(AND($T293="Obligatoire",$O293="",$S293&lt;&gt;"Jeune en dérogation (R. 4153-40)"),"attestation médicale, ","")&amp;IF($H293="","contrôle des connaissances, ","")&amp;IF($K293="","échéance du contrôle, ","")&amp;IF($L293="","connaissance des lieux, ","")&amp;IF($M293="","date de délivrance, ","")&amp;IF(AND($S293="Intérimaire",$N293=""),"date limite (fin de mission), ",""))&gt;0,"Incomplète : "&amp;LEFT(IF($A293="","salarié, ",IF(COUNTIF(Salariés!$H$2:$H$151,$A293)&gt;1,"salarié en double, ",""))&amp;IF($B293="","famille, ","")&amp;IF($E293="","type de contrôle, ","")&amp;IF(AND($T293="Obligatoire",$O293="",$S293&lt;&gt;"Jeune en dérogation (R. 4153-40)"),"attestation médicale, ","")&amp;IF($H293="","contrôle des connaissances, ","")&amp;IF($K293="","échéance du contrôle, ","")&amp;IF($L293="","connaissance des lieux, ","")&amp;IF($M293="","date de délivrance, ","")&amp;IF(AND($S293="Intérimaire",$N293=""),"date limite (fin de mission), ",""),LEN(IF($A293="","salarié, ",IF(COUNTIF(Salariés!$H$2:$H$151,$A293)&gt;1,"salarié en double, ",""))&amp;IF($B293="","famille, ","")&amp;IF($E293="","type de contrôle, ","")&amp;IF(AND($T293="Obligatoire",$O293="",$S293&lt;&gt;"Jeune en dérogation (R. 4153-40)"),"attestation médicale, ","")&amp;IF($H293="","contrôle des connaissances, ","")&amp;IF($K293="","échéance du contrôle, ","")&amp;IF($L293="","connaissance des lieux, ","")&amp;IF($M293="","date de délivrance, ","")&amp;IF(AND($S293="Intérimaire",$N293=""),"date limite (fin de mission), ",""))-2),IF(LEN(IF(AND($U293&lt;&gt;"",$M293&lt;&gt;"",$U293&gt;$M293),"attestation plus récente, ","")&amp;IF(AND($H293&lt;&gt;"",$M293&lt;&gt;"",$H293&gt;$M293),"contrôle plus récent, ","")&amp;IF(AND($L293&lt;&gt;"",$M293&lt;&gt;"",$L293&gt;$M293),"connaissance des lieux plus récente, ","")&amp;IF(AND($M293&lt;&gt;"",$M293&gt;TODAY()),"délivrance datée dans le futur, ",""))&gt;0,"À redélivrer : "&amp;LEFT(IF(AND($U293&lt;&gt;"",$M293&lt;&gt;"",$U293&gt;$M293),"attestation plus récente, ","")&amp;IF(AND($H293&lt;&gt;"",$M293&lt;&gt;"",$H293&gt;$M293),"contrôle plus récent, ","")&amp;IF(AND($L293&lt;&gt;"",$M293&lt;&gt;"",$L293&gt;$M293),"connaissance des lieux plus récente, ","")&amp;IF(AND($M293&lt;&gt;"",$M293&gt;TODAY()),"délivrance datée dans le futur, ",""),LEN(IF(AND($U293&lt;&gt;"",$M293&lt;&gt;"",$U293&gt;$M293),"attestation plus récente, ","")&amp;IF(AND($H293&lt;&gt;"",$M293&lt;&gt;"",$H293&gt;$M293),"contrôle plus récent, ","")&amp;IF(AND($L293&lt;&gt;"",$M293&lt;&gt;"",$L293&gt;$M293),"connaissance des lieux plus récente, ","")&amp;IF(AND($M293&lt;&gt;"",$M293&gt;TODAY()),"délivrance datée dans le futur, ",""))-2),IF($P293&lt;TODAY(),"Expirée",IF($P293-TODAY()&lt;=60,"À renouveler","Valide"))))))</f>
      </c>
      <c r="R293" s="8"/>
      <c r="S293" s="14">
        <f>IF($A293="","",IFERROR(INDEX(Salariés!$D$2:$D$151,MATCH($A293,Salariés!$H$2:$H$151,0))&amp;"",""))</f>
      </c>
      <c r="T293" s="14">
        <f>IF($B293="","",IFERROR(VLOOKUP($B293,'Référentiel'!$A$2:$B$10,2,FALSE),""))</f>
      </c>
      <c r="U293" s="14">
        <f>IF(OR($A293="",$T293&lt;&gt;"Obligatoire"),"",IFERROR(IF(INDEX(Salariés!$E$2:$E$151,MATCH($A293,Salariés!$H$2:$H$151,0))="","",INDEX(Salariés!$E$2:$E$151,MATCH($A293,Salariés!$H$2:$H$151,0))),""))</f>
      </c>
      <c r="V293" s="14">
        <f>IF(OR($Q293="Valide",$Q293="À renouveler"),$P293+ROW()/100000,"")</f>
      </c>
      <c r="W293" s="14">
        <f>IF(AND($A293&lt;&gt;"",$A293='Autorisation à imprimer'!$D$1,OR($Q293="Valide",$Q293="À renouveler")),ROW(),"")</f>
      </c>
    </row>
    <row r="294" spans="1:23" x14ac:dyDescent="0.25">
      <c r="A294" s="8"/>
      <c r="B294" s="8"/>
      <c r="C294" s="8"/>
      <c r="D294" s="8"/>
      <c r="E294" s="8"/>
      <c r="F294" s="8"/>
      <c r="G294" s="8"/>
      <c r="H294" s="12"/>
      <c r="I294" s="8"/>
      <c r="J294" s="12"/>
      <c r="K294" s="13">
        <f>IF(AND($H294&lt;&gt;"",AND($E294="CACES®",$F294&lt;&gt;"",$F294&lt;&gt;"Sans objet")),EDATE($H294,12*IFERROR(VLOOKUP($F294,'Référentiel'!$D$2:$G$9,4,FALSE),5))-1,IF($J294="","",$J294))</f>
      </c>
      <c r="L294" s="12"/>
      <c r="M294" s="12"/>
      <c r="N294" s="12"/>
      <c r="O294" s="13">
        <f>IF(OR($A294="",$T294&lt;&gt;"Obligatoire"),"",IFERROR(IF(INDEX(Salariés!$F$2:$F$151,MATCH($A294,Salariés!$H$2:$H$151,0))="","",INDEX(Salariés!$F$2:$F$151,MATCH($A294,Salariés!$H$2:$H$151,0))),""))</f>
      </c>
      <c r="P294" s="13">
        <f>IF(NOT(OR($A294&lt;&gt;"",$B294&lt;&gt;"")),"",IF(COUNT($O294,$K294,$N294)=0,"",MIN($O294,$K294,$N294)))</f>
      </c>
      <c r="Q294" s="14">
        <f>IF(NOT(OR($A294&lt;&gt;"",$B294&lt;&gt;"")),"",IF($S294="Jeune en dérogation (R. 4153-40)","À vérifier : régime des jeunes (R. 4153-40)",IF(LEN(IF($A294="","salarié, ",IF(COUNTIF(Salariés!$H$2:$H$151,$A294)&gt;1,"salarié en double, ",""))&amp;IF($B294="","famille, ","")&amp;IF($E294="","type de contrôle, ","")&amp;IF(AND($T294="Obligatoire",$O294="",$S294&lt;&gt;"Jeune en dérogation (R. 4153-40)"),"attestation médicale, ","")&amp;IF($H294="","contrôle des connaissances, ","")&amp;IF($K294="","échéance du contrôle, ","")&amp;IF($L294="","connaissance des lieux, ","")&amp;IF($M294="","date de délivrance, ","")&amp;IF(AND($S294="Intérimaire",$N294=""),"date limite (fin de mission), ",""))&gt;0,"Incomplète : "&amp;LEFT(IF($A294="","salarié, ",IF(COUNTIF(Salariés!$H$2:$H$151,$A294)&gt;1,"salarié en double, ",""))&amp;IF($B294="","famille, ","")&amp;IF($E294="","type de contrôle, ","")&amp;IF(AND($T294="Obligatoire",$O294="",$S294&lt;&gt;"Jeune en dérogation (R. 4153-40)"),"attestation médicale, ","")&amp;IF($H294="","contrôle des connaissances, ","")&amp;IF($K294="","échéance du contrôle, ","")&amp;IF($L294="","connaissance des lieux, ","")&amp;IF($M294="","date de délivrance, ","")&amp;IF(AND($S294="Intérimaire",$N294=""),"date limite (fin de mission), ",""),LEN(IF($A294="","salarié, ",IF(COUNTIF(Salariés!$H$2:$H$151,$A294)&gt;1,"salarié en double, ",""))&amp;IF($B294="","famille, ","")&amp;IF($E294="","type de contrôle, ","")&amp;IF(AND($T294="Obligatoire",$O294="",$S294&lt;&gt;"Jeune en dérogation (R. 4153-40)"),"attestation médicale, ","")&amp;IF($H294="","contrôle des connaissances, ","")&amp;IF($K294="","échéance du contrôle, ","")&amp;IF($L294="","connaissance des lieux, ","")&amp;IF($M294="","date de délivrance, ","")&amp;IF(AND($S294="Intérimaire",$N294=""),"date limite (fin de mission), ",""))-2),IF(LEN(IF(AND($U294&lt;&gt;"",$M294&lt;&gt;"",$U294&gt;$M294),"attestation plus récente, ","")&amp;IF(AND($H294&lt;&gt;"",$M294&lt;&gt;"",$H294&gt;$M294),"contrôle plus récent, ","")&amp;IF(AND($L294&lt;&gt;"",$M294&lt;&gt;"",$L294&gt;$M294),"connaissance des lieux plus récente, ","")&amp;IF(AND($M294&lt;&gt;"",$M294&gt;TODAY()),"délivrance datée dans le futur, ",""))&gt;0,"À redélivrer : "&amp;LEFT(IF(AND($U294&lt;&gt;"",$M294&lt;&gt;"",$U294&gt;$M294),"attestation plus récente, ","")&amp;IF(AND($H294&lt;&gt;"",$M294&lt;&gt;"",$H294&gt;$M294),"contrôle plus récent, ","")&amp;IF(AND($L294&lt;&gt;"",$M294&lt;&gt;"",$L294&gt;$M294),"connaissance des lieux plus récente, ","")&amp;IF(AND($M294&lt;&gt;"",$M294&gt;TODAY()),"délivrance datée dans le futur, ",""),LEN(IF(AND($U294&lt;&gt;"",$M294&lt;&gt;"",$U294&gt;$M294),"attestation plus récente, ","")&amp;IF(AND($H294&lt;&gt;"",$M294&lt;&gt;"",$H294&gt;$M294),"contrôle plus récent, ","")&amp;IF(AND($L294&lt;&gt;"",$M294&lt;&gt;"",$L294&gt;$M294),"connaissance des lieux plus récente, ","")&amp;IF(AND($M294&lt;&gt;"",$M294&gt;TODAY()),"délivrance datée dans le futur, ",""))-2),IF($P294&lt;TODAY(),"Expirée",IF($P294-TODAY()&lt;=60,"À renouveler","Valide"))))))</f>
      </c>
      <c r="R294" s="8"/>
      <c r="S294" s="14">
        <f>IF($A294="","",IFERROR(INDEX(Salariés!$D$2:$D$151,MATCH($A294,Salariés!$H$2:$H$151,0))&amp;"",""))</f>
      </c>
      <c r="T294" s="14">
        <f>IF($B294="","",IFERROR(VLOOKUP($B294,'Référentiel'!$A$2:$B$10,2,FALSE),""))</f>
      </c>
      <c r="U294" s="14">
        <f>IF(OR($A294="",$T294&lt;&gt;"Obligatoire"),"",IFERROR(IF(INDEX(Salariés!$E$2:$E$151,MATCH($A294,Salariés!$H$2:$H$151,0))="","",INDEX(Salariés!$E$2:$E$151,MATCH($A294,Salariés!$H$2:$H$151,0))),""))</f>
      </c>
      <c r="V294" s="14">
        <f>IF(OR($Q294="Valide",$Q294="À renouveler"),$P294+ROW()/100000,"")</f>
      </c>
      <c r="W294" s="14">
        <f>IF(AND($A294&lt;&gt;"",$A294='Autorisation à imprimer'!$D$1,OR($Q294="Valide",$Q294="À renouveler")),ROW(),"")</f>
      </c>
    </row>
    <row r="295" spans="1:23" x14ac:dyDescent="0.25">
      <c r="A295" s="8"/>
      <c r="B295" s="8"/>
      <c r="C295" s="8"/>
      <c r="D295" s="8"/>
      <c r="E295" s="8"/>
      <c r="F295" s="8"/>
      <c r="G295" s="8"/>
      <c r="H295" s="12"/>
      <c r="I295" s="8"/>
      <c r="J295" s="12"/>
      <c r="K295" s="13">
        <f>IF(AND($H295&lt;&gt;"",AND($E295="CACES®",$F295&lt;&gt;"",$F295&lt;&gt;"Sans objet")),EDATE($H295,12*IFERROR(VLOOKUP($F295,'Référentiel'!$D$2:$G$9,4,FALSE),5))-1,IF($J295="","",$J295))</f>
      </c>
      <c r="L295" s="12"/>
      <c r="M295" s="12"/>
      <c r="N295" s="12"/>
      <c r="O295" s="13">
        <f>IF(OR($A295="",$T295&lt;&gt;"Obligatoire"),"",IFERROR(IF(INDEX(Salariés!$F$2:$F$151,MATCH($A295,Salariés!$H$2:$H$151,0))="","",INDEX(Salariés!$F$2:$F$151,MATCH($A295,Salariés!$H$2:$H$151,0))),""))</f>
      </c>
      <c r="P295" s="13">
        <f>IF(NOT(OR($A295&lt;&gt;"",$B295&lt;&gt;"")),"",IF(COUNT($O295,$K295,$N295)=0,"",MIN($O295,$K295,$N295)))</f>
      </c>
      <c r="Q295" s="14">
        <f>IF(NOT(OR($A295&lt;&gt;"",$B295&lt;&gt;"")),"",IF($S295="Jeune en dérogation (R. 4153-40)","À vérifier : régime des jeunes (R. 4153-40)",IF(LEN(IF($A295="","salarié, ",IF(COUNTIF(Salariés!$H$2:$H$151,$A295)&gt;1,"salarié en double, ",""))&amp;IF($B295="","famille, ","")&amp;IF($E295="","type de contrôle, ","")&amp;IF(AND($T295="Obligatoire",$O295="",$S295&lt;&gt;"Jeune en dérogation (R. 4153-40)"),"attestation médicale, ","")&amp;IF($H295="","contrôle des connaissances, ","")&amp;IF($K295="","échéance du contrôle, ","")&amp;IF($L295="","connaissance des lieux, ","")&amp;IF($M295="","date de délivrance, ","")&amp;IF(AND($S295="Intérimaire",$N295=""),"date limite (fin de mission), ",""))&gt;0,"Incomplète : "&amp;LEFT(IF($A295="","salarié, ",IF(COUNTIF(Salariés!$H$2:$H$151,$A295)&gt;1,"salarié en double, ",""))&amp;IF($B295="","famille, ","")&amp;IF($E295="","type de contrôle, ","")&amp;IF(AND($T295="Obligatoire",$O295="",$S295&lt;&gt;"Jeune en dérogation (R. 4153-40)"),"attestation médicale, ","")&amp;IF($H295="","contrôle des connaissances, ","")&amp;IF($K295="","échéance du contrôle, ","")&amp;IF($L295="","connaissance des lieux, ","")&amp;IF($M295="","date de délivrance, ","")&amp;IF(AND($S295="Intérimaire",$N295=""),"date limite (fin de mission), ",""),LEN(IF($A295="","salarié, ",IF(COUNTIF(Salariés!$H$2:$H$151,$A295)&gt;1,"salarié en double, ",""))&amp;IF($B295="","famille, ","")&amp;IF($E295="","type de contrôle, ","")&amp;IF(AND($T295="Obligatoire",$O295="",$S295&lt;&gt;"Jeune en dérogation (R. 4153-40)"),"attestation médicale, ","")&amp;IF($H295="","contrôle des connaissances, ","")&amp;IF($K295="","échéance du contrôle, ","")&amp;IF($L295="","connaissance des lieux, ","")&amp;IF($M295="","date de délivrance, ","")&amp;IF(AND($S295="Intérimaire",$N295=""),"date limite (fin de mission), ",""))-2),IF(LEN(IF(AND($U295&lt;&gt;"",$M295&lt;&gt;"",$U295&gt;$M295),"attestation plus récente, ","")&amp;IF(AND($H295&lt;&gt;"",$M295&lt;&gt;"",$H295&gt;$M295),"contrôle plus récent, ","")&amp;IF(AND($L295&lt;&gt;"",$M295&lt;&gt;"",$L295&gt;$M295),"connaissance des lieux plus récente, ","")&amp;IF(AND($M295&lt;&gt;"",$M295&gt;TODAY()),"délivrance datée dans le futur, ",""))&gt;0,"À redélivrer : "&amp;LEFT(IF(AND($U295&lt;&gt;"",$M295&lt;&gt;"",$U295&gt;$M295),"attestation plus récente, ","")&amp;IF(AND($H295&lt;&gt;"",$M295&lt;&gt;"",$H295&gt;$M295),"contrôle plus récent, ","")&amp;IF(AND($L295&lt;&gt;"",$M295&lt;&gt;"",$L295&gt;$M295),"connaissance des lieux plus récente, ","")&amp;IF(AND($M295&lt;&gt;"",$M295&gt;TODAY()),"délivrance datée dans le futur, ",""),LEN(IF(AND($U295&lt;&gt;"",$M295&lt;&gt;"",$U295&gt;$M295),"attestation plus récente, ","")&amp;IF(AND($H295&lt;&gt;"",$M295&lt;&gt;"",$H295&gt;$M295),"contrôle plus récent, ","")&amp;IF(AND($L295&lt;&gt;"",$M295&lt;&gt;"",$L295&gt;$M295),"connaissance des lieux plus récente, ","")&amp;IF(AND($M295&lt;&gt;"",$M295&gt;TODAY()),"délivrance datée dans le futur, ",""))-2),IF($P295&lt;TODAY(),"Expirée",IF($P295-TODAY()&lt;=60,"À renouveler","Valide"))))))</f>
      </c>
      <c r="R295" s="8"/>
      <c r="S295" s="14">
        <f>IF($A295="","",IFERROR(INDEX(Salariés!$D$2:$D$151,MATCH($A295,Salariés!$H$2:$H$151,0))&amp;"",""))</f>
      </c>
      <c r="T295" s="14">
        <f>IF($B295="","",IFERROR(VLOOKUP($B295,'Référentiel'!$A$2:$B$10,2,FALSE),""))</f>
      </c>
      <c r="U295" s="14">
        <f>IF(OR($A295="",$T295&lt;&gt;"Obligatoire"),"",IFERROR(IF(INDEX(Salariés!$E$2:$E$151,MATCH($A295,Salariés!$H$2:$H$151,0))="","",INDEX(Salariés!$E$2:$E$151,MATCH($A295,Salariés!$H$2:$H$151,0))),""))</f>
      </c>
      <c r="V295" s="14">
        <f>IF(OR($Q295="Valide",$Q295="À renouveler"),$P295+ROW()/100000,"")</f>
      </c>
      <c r="W295" s="14">
        <f>IF(AND($A295&lt;&gt;"",$A295='Autorisation à imprimer'!$D$1,OR($Q295="Valide",$Q295="À renouveler")),ROW(),"")</f>
      </c>
    </row>
    <row r="296" spans="1:23" x14ac:dyDescent="0.25">
      <c r="A296" s="8"/>
      <c r="B296" s="8"/>
      <c r="C296" s="8"/>
      <c r="D296" s="8"/>
      <c r="E296" s="8"/>
      <c r="F296" s="8"/>
      <c r="G296" s="8"/>
      <c r="H296" s="12"/>
      <c r="I296" s="8"/>
      <c r="J296" s="12"/>
      <c r="K296" s="13">
        <f>IF(AND($H296&lt;&gt;"",AND($E296="CACES®",$F296&lt;&gt;"",$F296&lt;&gt;"Sans objet")),EDATE($H296,12*IFERROR(VLOOKUP($F296,'Référentiel'!$D$2:$G$9,4,FALSE),5))-1,IF($J296="","",$J296))</f>
      </c>
      <c r="L296" s="12"/>
      <c r="M296" s="12"/>
      <c r="N296" s="12"/>
      <c r="O296" s="13">
        <f>IF(OR($A296="",$T296&lt;&gt;"Obligatoire"),"",IFERROR(IF(INDEX(Salariés!$F$2:$F$151,MATCH($A296,Salariés!$H$2:$H$151,0))="","",INDEX(Salariés!$F$2:$F$151,MATCH($A296,Salariés!$H$2:$H$151,0))),""))</f>
      </c>
      <c r="P296" s="13">
        <f>IF(NOT(OR($A296&lt;&gt;"",$B296&lt;&gt;"")),"",IF(COUNT($O296,$K296,$N296)=0,"",MIN($O296,$K296,$N296)))</f>
      </c>
      <c r="Q296" s="14">
        <f>IF(NOT(OR($A296&lt;&gt;"",$B296&lt;&gt;"")),"",IF($S296="Jeune en dérogation (R. 4153-40)","À vérifier : régime des jeunes (R. 4153-40)",IF(LEN(IF($A296="","salarié, ",IF(COUNTIF(Salariés!$H$2:$H$151,$A296)&gt;1,"salarié en double, ",""))&amp;IF($B296="","famille, ","")&amp;IF($E296="","type de contrôle, ","")&amp;IF(AND($T296="Obligatoire",$O296="",$S296&lt;&gt;"Jeune en dérogation (R. 4153-40)"),"attestation médicale, ","")&amp;IF($H296="","contrôle des connaissances, ","")&amp;IF($K296="","échéance du contrôle, ","")&amp;IF($L296="","connaissance des lieux, ","")&amp;IF($M296="","date de délivrance, ","")&amp;IF(AND($S296="Intérimaire",$N296=""),"date limite (fin de mission), ",""))&gt;0,"Incomplète : "&amp;LEFT(IF($A296="","salarié, ",IF(COUNTIF(Salariés!$H$2:$H$151,$A296)&gt;1,"salarié en double, ",""))&amp;IF($B296="","famille, ","")&amp;IF($E296="","type de contrôle, ","")&amp;IF(AND($T296="Obligatoire",$O296="",$S296&lt;&gt;"Jeune en dérogation (R. 4153-40)"),"attestation médicale, ","")&amp;IF($H296="","contrôle des connaissances, ","")&amp;IF($K296="","échéance du contrôle, ","")&amp;IF($L296="","connaissance des lieux, ","")&amp;IF($M296="","date de délivrance, ","")&amp;IF(AND($S296="Intérimaire",$N296=""),"date limite (fin de mission), ",""),LEN(IF($A296="","salarié, ",IF(COUNTIF(Salariés!$H$2:$H$151,$A296)&gt;1,"salarié en double, ",""))&amp;IF($B296="","famille, ","")&amp;IF($E296="","type de contrôle, ","")&amp;IF(AND($T296="Obligatoire",$O296="",$S296&lt;&gt;"Jeune en dérogation (R. 4153-40)"),"attestation médicale, ","")&amp;IF($H296="","contrôle des connaissances, ","")&amp;IF($K296="","échéance du contrôle, ","")&amp;IF($L296="","connaissance des lieux, ","")&amp;IF($M296="","date de délivrance, ","")&amp;IF(AND($S296="Intérimaire",$N296=""),"date limite (fin de mission), ",""))-2),IF(LEN(IF(AND($U296&lt;&gt;"",$M296&lt;&gt;"",$U296&gt;$M296),"attestation plus récente, ","")&amp;IF(AND($H296&lt;&gt;"",$M296&lt;&gt;"",$H296&gt;$M296),"contrôle plus récent, ","")&amp;IF(AND($L296&lt;&gt;"",$M296&lt;&gt;"",$L296&gt;$M296),"connaissance des lieux plus récente, ","")&amp;IF(AND($M296&lt;&gt;"",$M296&gt;TODAY()),"délivrance datée dans le futur, ",""))&gt;0,"À redélivrer : "&amp;LEFT(IF(AND($U296&lt;&gt;"",$M296&lt;&gt;"",$U296&gt;$M296),"attestation plus récente, ","")&amp;IF(AND($H296&lt;&gt;"",$M296&lt;&gt;"",$H296&gt;$M296),"contrôle plus récent, ","")&amp;IF(AND($L296&lt;&gt;"",$M296&lt;&gt;"",$L296&gt;$M296),"connaissance des lieux plus récente, ","")&amp;IF(AND($M296&lt;&gt;"",$M296&gt;TODAY()),"délivrance datée dans le futur, ",""),LEN(IF(AND($U296&lt;&gt;"",$M296&lt;&gt;"",$U296&gt;$M296),"attestation plus récente, ","")&amp;IF(AND($H296&lt;&gt;"",$M296&lt;&gt;"",$H296&gt;$M296),"contrôle plus récent, ","")&amp;IF(AND($L296&lt;&gt;"",$M296&lt;&gt;"",$L296&gt;$M296),"connaissance des lieux plus récente, ","")&amp;IF(AND($M296&lt;&gt;"",$M296&gt;TODAY()),"délivrance datée dans le futur, ",""))-2),IF($P296&lt;TODAY(),"Expirée",IF($P296-TODAY()&lt;=60,"À renouveler","Valide"))))))</f>
      </c>
      <c r="R296" s="8"/>
      <c r="S296" s="14">
        <f>IF($A296="","",IFERROR(INDEX(Salariés!$D$2:$D$151,MATCH($A296,Salariés!$H$2:$H$151,0))&amp;"",""))</f>
      </c>
      <c r="T296" s="14">
        <f>IF($B296="","",IFERROR(VLOOKUP($B296,'Référentiel'!$A$2:$B$10,2,FALSE),""))</f>
      </c>
      <c r="U296" s="14">
        <f>IF(OR($A296="",$T296&lt;&gt;"Obligatoire"),"",IFERROR(IF(INDEX(Salariés!$E$2:$E$151,MATCH($A296,Salariés!$H$2:$H$151,0))="","",INDEX(Salariés!$E$2:$E$151,MATCH($A296,Salariés!$H$2:$H$151,0))),""))</f>
      </c>
      <c r="V296" s="14">
        <f>IF(OR($Q296="Valide",$Q296="À renouveler"),$P296+ROW()/100000,"")</f>
      </c>
      <c r="W296" s="14">
        <f>IF(AND($A296&lt;&gt;"",$A296='Autorisation à imprimer'!$D$1,OR($Q296="Valide",$Q296="À renouveler")),ROW(),"")</f>
      </c>
    </row>
    <row r="297" spans="1:23" x14ac:dyDescent="0.25">
      <c r="A297" s="8"/>
      <c r="B297" s="8"/>
      <c r="C297" s="8"/>
      <c r="D297" s="8"/>
      <c r="E297" s="8"/>
      <c r="F297" s="8"/>
      <c r="G297" s="8"/>
      <c r="H297" s="12"/>
      <c r="I297" s="8"/>
      <c r="J297" s="12"/>
      <c r="K297" s="13">
        <f>IF(AND($H297&lt;&gt;"",AND($E297="CACES®",$F297&lt;&gt;"",$F297&lt;&gt;"Sans objet")),EDATE($H297,12*IFERROR(VLOOKUP($F297,'Référentiel'!$D$2:$G$9,4,FALSE),5))-1,IF($J297="","",$J297))</f>
      </c>
      <c r="L297" s="12"/>
      <c r="M297" s="12"/>
      <c r="N297" s="12"/>
      <c r="O297" s="13">
        <f>IF(OR($A297="",$T297&lt;&gt;"Obligatoire"),"",IFERROR(IF(INDEX(Salariés!$F$2:$F$151,MATCH($A297,Salariés!$H$2:$H$151,0))="","",INDEX(Salariés!$F$2:$F$151,MATCH($A297,Salariés!$H$2:$H$151,0))),""))</f>
      </c>
      <c r="P297" s="13">
        <f>IF(NOT(OR($A297&lt;&gt;"",$B297&lt;&gt;"")),"",IF(COUNT($O297,$K297,$N297)=0,"",MIN($O297,$K297,$N297)))</f>
      </c>
      <c r="Q297" s="14">
        <f>IF(NOT(OR($A297&lt;&gt;"",$B297&lt;&gt;"")),"",IF($S297="Jeune en dérogation (R. 4153-40)","À vérifier : régime des jeunes (R. 4153-40)",IF(LEN(IF($A297="","salarié, ",IF(COUNTIF(Salariés!$H$2:$H$151,$A297)&gt;1,"salarié en double, ",""))&amp;IF($B297="","famille, ","")&amp;IF($E297="","type de contrôle, ","")&amp;IF(AND($T297="Obligatoire",$O297="",$S297&lt;&gt;"Jeune en dérogation (R. 4153-40)"),"attestation médicale, ","")&amp;IF($H297="","contrôle des connaissances, ","")&amp;IF($K297="","échéance du contrôle, ","")&amp;IF($L297="","connaissance des lieux, ","")&amp;IF($M297="","date de délivrance, ","")&amp;IF(AND($S297="Intérimaire",$N297=""),"date limite (fin de mission), ",""))&gt;0,"Incomplète : "&amp;LEFT(IF($A297="","salarié, ",IF(COUNTIF(Salariés!$H$2:$H$151,$A297)&gt;1,"salarié en double, ",""))&amp;IF($B297="","famille, ","")&amp;IF($E297="","type de contrôle, ","")&amp;IF(AND($T297="Obligatoire",$O297="",$S297&lt;&gt;"Jeune en dérogation (R. 4153-40)"),"attestation médicale, ","")&amp;IF($H297="","contrôle des connaissances, ","")&amp;IF($K297="","échéance du contrôle, ","")&amp;IF($L297="","connaissance des lieux, ","")&amp;IF($M297="","date de délivrance, ","")&amp;IF(AND($S297="Intérimaire",$N297=""),"date limite (fin de mission), ",""),LEN(IF($A297="","salarié, ",IF(COUNTIF(Salariés!$H$2:$H$151,$A297)&gt;1,"salarié en double, ",""))&amp;IF($B297="","famille, ","")&amp;IF($E297="","type de contrôle, ","")&amp;IF(AND($T297="Obligatoire",$O297="",$S297&lt;&gt;"Jeune en dérogation (R. 4153-40)"),"attestation médicale, ","")&amp;IF($H297="","contrôle des connaissances, ","")&amp;IF($K297="","échéance du contrôle, ","")&amp;IF($L297="","connaissance des lieux, ","")&amp;IF($M297="","date de délivrance, ","")&amp;IF(AND($S297="Intérimaire",$N297=""),"date limite (fin de mission), ",""))-2),IF(LEN(IF(AND($U297&lt;&gt;"",$M297&lt;&gt;"",$U297&gt;$M297),"attestation plus récente, ","")&amp;IF(AND($H297&lt;&gt;"",$M297&lt;&gt;"",$H297&gt;$M297),"contrôle plus récent, ","")&amp;IF(AND($L297&lt;&gt;"",$M297&lt;&gt;"",$L297&gt;$M297),"connaissance des lieux plus récente, ","")&amp;IF(AND($M297&lt;&gt;"",$M297&gt;TODAY()),"délivrance datée dans le futur, ",""))&gt;0,"À redélivrer : "&amp;LEFT(IF(AND($U297&lt;&gt;"",$M297&lt;&gt;"",$U297&gt;$M297),"attestation plus récente, ","")&amp;IF(AND($H297&lt;&gt;"",$M297&lt;&gt;"",$H297&gt;$M297),"contrôle plus récent, ","")&amp;IF(AND($L297&lt;&gt;"",$M297&lt;&gt;"",$L297&gt;$M297),"connaissance des lieux plus récente, ","")&amp;IF(AND($M297&lt;&gt;"",$M297&gt;TODAY()),"délivrance datée dans le futur, ",""),LEN(IF(AND($U297&lt;&gt;"",$M297&lt;&gt;"",$U297&gt;$M297),"attestation plus récente, ","")&amp;IF(AND($H297&lt;&gt;"",$M297&lt;&gt;"",$H297&gt;$M297),"contrôle plus récent, ","")&amp;IF(AND($L297&lt;&gt;"",$M297&lt;&gt;"",$L297&gt;$M297),"connaissance des lieux plus récente, ","")&amp;IF(AND($M297&lt;&gt;"",$M297&gt;TODAY()),"délivrance datée dans le futur, ",""))-2),IF($P297&lt;TODAY(),"Expirée",IF($P297-TODAY()&lt;=60,"À renouveler","Valide"))))))</f>
      </c>
      <c r="R297" s="8"/>
      <c r="S297" s="14">
        <f>IF($A297="","",IFERROR(INDEX(Salariés!$D$2:$D$151,MATCH($A297,Salariés!$H$2:$H$151,0))&amp;"",""))</f>
      </c>
      <c r="T297" s="14">
        <f>IF($B297="","",IFERROR(VLOOKUP($B297,'Référentiel'!$A$2:$B$10,2,FALSE),""))</f>
      </c>
      <c r="U297" s="14">
        <f>IF(OR($A297="",$T297&lt;&gt;"Obligatoire"),"",IFERROR(IF(INDEX(Salariés!$E$2:$E$151,MATCH($A297,Salariés!$H$2:$H$151,0))="","",INDEX(Salariés!$E$2:$E$151,MATCH($A297,Salariés!$H$2:$H$151,0))),""))</f>
      </c>
      <c r="V297" s="14">
        <f>IF(OR($Q297="Valide",$Q297="À renouveler"),$P297+ROW()/100000,"")</f>
      </c>
      <c r="W297" s="14">
        <f>IF(AND($A297&lt;&gt;"",$A297='Autorisation à imprimer'!$D$1,OR($Q297="Valide",$Q297="À renouveler")),ROW(),"")</f>
      </c>
    </row>
    <row r="298" spans="1:23" x14ac:dyDescent="0.25">
      <c r="A298" s="8"/>
      <c r="B298" s="8"/>
      <c r="C298" s="8"/>
      <c r="D298" s="8"/>
      <c r="E298" s="8"/>
      <c r="F298" s="8"/>
      <c r="G298" s="8"/>
      <c r="H298" s="12"/>
      <c r="I298" s="8"/>
      <c r="J298" s="12"/>
      <c r="K298" s="13">
        <f>IF(AND($H298&lt;&gt;"",AND($E298="CACES®",$F298&lt;&gt;"",$F298&lt;&gt;"Sans objet")),EDATE($H298,12*IFERROR(VLOOKUP($F298,'Référentiel'!$D$2:$G$9,4,FALSE),5))-1,IF($J298="","",$J298))</f>
      </c>
      <c r="L298" s="12"/>
      <c r="M298" s="12"/>
      <c r="N298" s="12"/>
      <c r="O298" s="13">
        <f>IF(OR($A298="",$T298&lt;&gt;"Obligatoire"),"",IFERROR(IF(INDEX(Salariés!$F$2:$F$151,MATCH($A298,Salariés!$H$2:$H$151,0))="","",INDEX(Salariés!$F$2:$F$151,MATCH($A298,Salariés!$H$2:$H$151,0))),""))</f>
      </c>
      <c r="P298" s="13">
        <f>IF(NOT(OR($A298&lt;&gt;"",$B298&lt;&gt;"")),"",IF(COUNT($O298,$K298,$N298)=0,"",MIN($O298,$K298,$N298)))</f>
      </c>
      <c r="Q298" s="14">
        <f>IF(NOT(OR($A298&lt;&gt;"",$B298&lt;&gt;"")),"",IF($S298="Jeune en dérogation (R. 4153-40)","À vérifier : régime des jeunes (R. 4153-40)",IF(LEN(IF($A298="","salarié, ",IF(COUNTIF(Salariés!$H$2:$H$151,$A298)&gt;1,"salarié en double, ",""))&amp;IF($B298="","famille, ","")&amp;IF($E298="","type de contrôle, ","")&amp;IF(AND($T298="Obligatoire",$O298="",$S298&lt;&gt;"Jeune en dérogation (R. 4153-40)"),"attestation médicale, ","")&amp;IF($H298="","contrôle des connaissances, ","")&amp;IF($K298="","échéance du contrôle, ","")&amp;IF($L298="","connaissance des lieux, ","")&amp;IF($M298="","date de délivrance, ","")&amp;IF(AND($S298="Intérimaire",$N298=""),"date limite (fin de mission), ",""))&gt;0,"Incomplète : "&amp;LEFT(IF($A298="","salarié, ",IF(COUNTIF(Salariés!$H$2:$H$151,$A298)&gt;1,"salarié en double, ",""))&amp;IF($B298="","famille, ","")&amp;IF($E298="","type de contrôle, ","")&amp;IF(AND($T298="Obligatoire",$O298="",$S298&lt;&gt;"Jeune en dérogation (R. 4153-40)"),"attestation médicale, ","")&amp;IF($H298="","contrôle des connaissances, ","")&amp;IF($K298="","échéance du contrôle, ","")&amp;IF($L298="","connaissance des lieux, ","")&amp;IF($M298="","date de délivrance, ","")&amp;IF(AND($S298="Intérimaire",$N298=""),"date limite (fin de mission), ",""),LEN(IF($A298="","salarié, ",IF(COUNTIF(Salariés!$H$2:$H$151,$A298)&gt;1,"salarié en double, ",""))&amp;IF($B298="","famille, ","")&amp;IF($E298="","type de contrôle, ","")&amp;IF(AND($T298="Obligatoire",$O298="",$S298&lt;&gt;"Jeune en dérogation (R. 4153-40)"),"attestation médicale, ","")&amp;IF($H298="","contrôle des connaissances, ","")&amp;IF($K298="","échéance du contrôle, ","")&amp;IF($L298="","connaissance des lieux, ","")&amp;IF($M298="","date de délivrance, ","")&amp;IF(AND($S298="Intérimaire",$N298=""),"date limite (fin de mission), ",""))-2),IF(LEN(IF(AND($U298&lt;&gt;"",$M298&lt;&gt;"",$U298&gt;$M298),"attestation plus récente, ","")&amp;IF(AND($H298&lt;&gt;"",$M298&lt;&gt;"",$H298&gt;$M298),"contrôle plus récent, ","")&amp;IF(AND($L298&lt;&gt;"",$M298&lt;&gt;"",$L298&gt;$M298),"connaissance des lieux plus récente, ","")&amp;IF(AND($M298&lt;&gt;"",$M298&gt;TODAY()),"délivrance datée dans le futur, ",""))&gt;0,"À redélivrer : "&amp;LEFT(IF(AND($U298&lt;&gt;"",$M298&lt;&gt;"",$U298&gt;$M298),"attestation plus récente, ","")&amp;IF(AND($H298&lt;&gt;"",$M298&lt;&gt;"",$H298&gt;$M298),"contrôle plus récent, ","")&amp;IF(AND($L298&lt;&gt;"",$M298&lt;&gt;"",$L298&gt;$M298),"connaissance des lieux plus récente, ","")&amp;IF(AND($M298&lt;&gt;"",$M298&gt;TODAY()),"délivrance datée dans le futur, ",""),LEN(IF(AND($U298&lt;&gt;"",$M298&lt;&gt;"",$U298&gt;$M298),"attestation plus récente, ","")&amp;IF(AND($H298&lt;&gt;"",$M298&lt;&gt;"",$H298&gt;$M298),"contrôle plus récent, ","")&amp;IF(AND($L298&lt;&gt;"",$M298&lt;&gt;"",$L298&gt;$M298),"connaissance des lieux plus récente, ","")&amp;IF(AND($M298&lt;&gt;"",$M298&gt;TODAY()),"délivrance datée dans le futur, ",""))-2),IF($P298&lt;TODAY(),"Expirée",IF($P298-TODAY()&lt;=60,"À renouveler","Valide"))))))</f>
      </c>
      <c r="R298" s="8"/>
      <c r="S298" s="14">
        <f>IF($A298="","",IFERROR(INDEX(Salariés!$D$2:$D$151,MATCH($A298,Salariés!$H$2:$H$151,0))&amp;"",""))</f>
      </c>
      <c r="T298" s="14">
        <f>IF($B298="","",IFERROR(VLOOKUP($B298,'Référentiel'!$A$2:$B$10,2,FALSE),""))</f>
      </c>
      <c r="U298" s="14">
        <f>IF(OR($A298="",$T298&lt;&gt;"Obligatoire"),"",IFERROR(IF(INDEX(Salariés!$E$2:$E$151,MATCH($A298,Salariés!$H$2:$H$151,0))="","",INDEX(Salariés!$E$2:$E$151,MATCH($A298,Salariés!$H$2:$H$151,0))),""))</f>
      </c>
      <c r="V298" s="14">
        <f>IF(OR($Q298="Valide",$Q298="À renouveler"),$P298+ROW()/100000,"")</f>
      </c>
      <c r="W298" s="14">
        <f>IF(AND($A298&lt;&gt;"",$A298='Autorisation à imprimer'!$D$1,OR($Q298="Valide",$Q298="À renouveler")),ROW(),"")</f>
      </c>
    </row>
    <row r="299" spans="1:23" x14ac:dyDescent="0.25">
      <c r="A299" s="8"/>
      <c r="B299" s="8"/>
      <c r="C299" s="8"/>
      <c r="D299" s="8"/>
      <c r="E299" s="8"/>
      <c r="F299" s="8"/>
      <c r="G299" s="8"/>
      <c r="H299" s="12"/>
      <c r="I299" s="8"/>
      <c r="J299" s="12"/>
      <c r="K299" s="13">
        <f>IF(AND($H299&lt;&gt;"",AND($E299="CACES®",$F299&lt;&gt;"",$F299&lt;&gt;"Sans objet")),EDATE($H299,12*IFERROR(VLOOKUP($F299,'Référentiel'!$D$2:$G$9,4,FALSE),5))-1,IF($J299="","",$J299))</f>
      </c>
      <c r="L299" s="12"/>
      <c r="M299" s="12"/>
      <c r="N299" s="12"/>
      <c r="O299" s="13">
        <f>IF(OR($A299="",$T299&lt;&gt;"Obligatoire"),"",IFERROR(IF(INDEX(Salariés!$F$2:$F$151,MATCH($A299,Salariés!$H$2:$H$151,0))="","",INDEX(Salariés!$F$2:$F$151,MATCH($A299,Salariés!$H$2:$H$151,0))),""))</f>
      </c>
      <c r="P299" s="13">
        <f>IF(NOT(OR($A299&lt;&gt;"",$B299&lt;&gt;"")),"",IF(COUNT($O299,$K299,$N299)=0,"",MIN($O299,$K299,$N299)))</f>
      </c>
      <c r="Q299" s="14">
        <f>IF(NOT(OR($A299&lt;&gt;"",$B299&lt;&gt;"")),"",IF($S299="Jeune en dérogation (R. 4153-40)","À vérifier : régime des jeunes (R. 4153-40)",IF(LEN(IF($A299="","salarié, ",IF(COUNTIF(Salariés!$H$2:$H$151,$A299)&gt;1,"salarié en double, ",""))&amp;IF($B299="","famille, ","")&amp;IF($E299="","type de contrôle, ","")&amp;IF(AND($T299="Obligatoire",$O299="",$S299&lt;&gt;"Jeune en dérogation (R. 4153-40)"),"attestation médicale, ","")&amp;IF($H299="","contrôle des connaissances, ","")&amp;IF($K299="","échéance du contrôle, ","")&amp;IF($L299="","connaissance des lieux, ","")&amp;IF($M299="","date de délivrance, ","")&amp;IF(AND($S299="Intérimaire",$N299=""),"date limite (fin de mission), ",""))&gt;0,"Incomplète : "&amp;LEFT(IF($A299="","salarié, ",IF(COUNTIF(Salariés!$H$2:$H$151,$A299)&gt;1,"salarié en double, ",""))&amp;IF($B299="","famille, ","")&amp;IF($E299="","type de contrôle, ","")&amp;IF(AND($T299="Obligatoire",$O299="",$S299&lt;&gt;"Jeune en dérogation (R. 4153-40)"),"attestation médicale, ","")&amp;IF($H299="","contrôle des connaissances, ","")&amp;IF($K299="","échéance du contrôle, ","")&amp;IF($L299="","connaissance des lieux, ","")&amp;IF($M299="","date de délivrance, ","")&amp;IF(AND($S299="Intérimaire",$N299=""),"date limite (fin de mission), ",""),LEN(IF($A299="","salarié, ",IF(COUNTIF(Salariés!$H$2:$H$151,$A299)&gt;1,"salarié en double, ",""))&amp;IF($B299="","famille, ","")&amp;IF($E299="","type de contrôle, ","")&amp;IF(AND($T299="Obligatoire",$O299="",$S299&lt;&gt;"Jeune en dérogation (R. 4153-40)"),"attestation médicale, ","")&amp;IF($H299="","contrôle des connaissances, ","")&amp;IF($K299="","échéance du contrôle, ","")&amp;IF($L299="","connaissance des lieux, ","")&amp;IF($M299="","date de délivrance, ","")&amp;IF(AND($S299="Intérimaire",$N299=""),"date limite (fin de mission), ",""))-2),IF(LEN(IF(AND($U299&lt;&gt;"",$M299&lt;&gt;"",$U299&gt;$M299),"attestation plus récente, ","")&amp;IF(AND($H299&lt;&gt;"",$M299&lt;&gt;"",$H299&gt;$M299),"contrôle plus récent, ","")&amp;IF(AND($L299&lt;&gt;"",$M299&lt;&gt;"",$L299&gt;$M299),"connaissance des lieux plus récente, ","")&amp;IF(AND($M299&lt;&gt;"",$M299&gt;TODAY()),"délivrance datée dans le futur, ",""))&gt;0,"À redélivrer : "&amp;LEFT(IF(AND($U299&lt;&gt;"",$M299&lt;&gt;"",$U299&gt;$M299),"attestation plus récente, ","")&amp;IF(AND($H299&lt;&gt;"",$M299&lt;&gt;"",$H299&gt;$M299),"contrôle plus récent, ","")&amp;IF(AND($L299&lt;&gt;"",$M299&lt;&gt;"",$L299&gt;$M299),"connaissance des lieux plus récente, ","")&amp;IF(AND($M299&lt;&gt;"",$M299&gt;TODAY()),"délivrance datée dans le futur, ",""),LEN(IF(AND($U299&lt;&gt;"",$M299&lt;&gt;"",$U299&gt;$M299),"attestation plus récente, ","")&amp;IF(AND($H299&lt;&gt;"",$M299&lt;&gt;"",$H299&gt;$M299),"contrôle plus récent, ","")&amp;IF(AND($L299&lt;&gt;"",$M299&lt;&gt;"",$L299&gt;$M299),"connaissance des lieux plus récente, ","")&amp;IF(AND($M299&lt;&gt;"",$M299&gt;TODAY()),"délivrance datée dans le futur, ",""))-2),IF($P299&lt;TODAY(),"Expirée",IF($P299-TODAY()&lt;=60,"À renouveler","Valide"))))))</f>
      </c>
      <c r="R299" s="8"/>
      <c r="S299" s="14">
        <f>IF($A299="","",IFERROR(INDEX(Salariés!$D$2:$D$151,MATCH($A299,Salariés!$H$2:$H$151,0))&amp;"",""))</f>
      </c>
      <c r="T299" s="14">
        <f>IF($B299="","",IFERROR(VLOOKUP($B299,'Référentiel'!$A$2:$B$10,2,FALSE),""))</f>
      </c>
      <c r="U299" s="14">
        <f>IF(OR($A299="",$T299&lt;&gt;"Obligatoire"),"",IFERROR(IF(INDEX(Salariés!$E$2:$E$151,MATCH($A299,Salariés!$H$2:$H$151,0))="","",INDEX(Salariés!$E$2:$E$151,MATCH($A299,Salariés!$H$2:$H$151,0))),""))</f>
      </c>
      <c r="V299" s="14">
        <f>IF(OR($Q299="Valide",$Q299="À renouveler"),$P299+ROW()/100000,"")</f>
      </c>
      <c r="W299" s="14">
        <f>IF(AND($A299&lt;&gt;"",$A299='Autorisation à imprimer'!$D$1,OR($Q299="Valide",$Q299="À renouveler")),ROW(),"")</f>
      </c>
    </row>
    <row r="300" spans="1:23" x14ac:dyDescent="0.25">
      <c r="A300" s="8"/>
      <c r="B300" s="8"/>
      <c r="C300" s="8"/>
      <c r="D300" s="8"/>
      <c r="E300" s="8"/>
      <c r="F300" s="8"/>
      <c r="G300" s="8"/>
      <c r="H300" s="12"/>
      <c r="I300" s="8"/>
      <c r="J300" s="12"/>
      <c r="K300" s="13">
        <f>IF(AND($H300&lt;&gt;"",AND($E300="CACES®",$F300&lt;&gt;"",$F300&lt;&gt;"Sans objet")),EDATE($H300,12*IFERROR(VLOOKUP($F300,'Référentiel'!$D$2:$G$9,4,FALSE),5))-1,IF($J300="","",$J300))</f>
      </c>
      <c r="L300" s="12"/>
      <c r="M300" s="12"/>
      <c r="N300" s="12"/>
      <c r="O300" s="13">
        <f>IF(OR($A300="",$T300&lt;&gt;"Obligatoire"),"",IFERROR(IF(INDEX(Salariés!$F$2:$F$151,MATCH($A300,Salariés!$H$2:$H$151,0))="","",INDEX(Salariés!$F$2:$F$151,MATCH($A300,Salariés!$H$2:$H$151,0))),""))</f>
      </c>
      <c r="P300" s="13">
        <f>IF(NOT(OR($A300&lt;&gt;"",$B300&lt;&gt;"")),"",IF(COUNT($O300,$K300,$N300)=0,"",MIN($O300,$K300,$N300)))</f>
      </c>
      <c r="Q300" s="14">
        <f>IF(NOT(OR($A300&lt;&gt;"",$B300&lt;&gt;"")),"",IF($S300="Jeune en dérogation (R. 4153-40)","À vérifier : régime des jeunes (R. 4153-40)",IF(LEN(IF($A300="","salarié, ",IF(COUNTIF(Salariés!$H$2:$H$151,$A300)&gt;1,"salarié en double, ",""))&amp;IF($B300="","famille, ","")&amp;IF($E300="","type de contrôle, ","")&amp;IF(AND($T300="Obligatoire",$O300="",$S300&lt;&gt;"Jeune en dérogation (R. 4153-40)"),"attestation médicale, ","")&amp;IF($H300="","contrôle des connaissances, ","")&amp;IF($K300="","échéance du contrôle, ","")&amp;IF($L300="","connaissance des lieux, ","")&amp;IF($M300="","date de délivrance, ","")&amp;IF(AND($S300="Intérimaire",$N300=""),"date limite (fin de mission), ",""))&gt;0,"Incomplète : "&amp;LEFT(IF($A300="","salarié, ",IF(COUNTIF(Salariés!$H$2:$H$151,$A300)&gt;1,"salarié en double, ",""))&amp;IF($B300="","famille, ","")&amp;IF($E300="","type de contrôle, ","")&amp;IF(AND($T300="Obligatoire",$O300="",$S300&lt;&gt;"Jeune en dérogation (R. 4153-40)"),"attestation médicale, ","")&amp;IF($H300="","contrôle des connaissances, ","")&amp;IF($K300="","échéance du contrôle, ","")&amp;IF($L300="","connaissance des lieux, ","")&amp;IF($M300="","date de délivrance, ","")&amp;IF(AND($S300="Intérimaire",$N300=""),"date limite (fin de mission), ",""),LEN(IF($A300="","salarié, ",IF(COUNTIF(Salariés!$H$2:$H$151,$A300)&gt;1,"salarié en double, ",""))&amp;IF($B300="","famille, ","")&amp;IF($E300="","type de contrôle, ","")&amp;IF(AND($T300="Obligatoire",$O300="",$S300&lt;&gt;"Jeune en dérogation (R. 4153-40)"),"attestation médicale, ","")&amp;IF($H300="","contrôle des connaissances, ","")&amp;IF($K300="","échéance du contrôle, ","")&amp;IF($L300="","connaissance des lieux, ","")&amp;IF($M300="","date de délivrance, ","")&amp;IF(AND($S300="Intérimaire",$N300=""),"date limite (fin de mission), ",""))-2),IF(LEN(IF(AND($U300&lt;&gt;"",$M300&lt;&gt;"",$U300&gt;$M300),"attestation plus récente, ","")&amp;IF(AND($H300&lt;&gt;"",$M300&lt;&gt;"",$H300&gt;$M300),"contrôle plus récent, ","")&amp;IF(AND($L300&lt;&gt;"",$M300&lt;&gt;"",$L300&gt;$M300),"connaissance des lieux plus récente, ","")&amp;IF(AND($M300&lt;&gt;"",$M300&gt;TODAY()),"délivrance datée dans le futur, ",""))&gt;0,"À redélivrer : "&amp;LEFT(IF(AND($U300&lt;&gt;"",$M300&lt;&gt;"",$U300&gt;$M300),"attestation plus récente, ","")&amp;IF(AND($H300&lt;&gt;"",$M300&lt;&gt;"",$H300&gt;$M300),"contrôle plus récent, ","")&amp;IF(AND($L300&lt;&gt;"",$M300&lt;&gt;"",$L300&gt;$M300),"connaissance des lieux plus récente, ","")&amp;IF(AND($M300&lt;&gt;"",$M300&gt;TODAY()),"délivrance datée dans le futur, ",""),LEN(IF(AND($U300&lt;&gt;"",$M300&lt;&gt;"",$U300&gt;$M300),"attestation plus récente, ","")&amp;IF(AND($H300&lt;&gt;"",$M300&lt;&gt;"",$H300&gt;$M300),"contrôle plus récent, ","")&amp;IF(AND($L300&lt;&gt;"",$M300&lt;&gt;"",$L300&gt;$M300),"connaissance des lieux plus récente, ","")&amp;IF(AND($M300&lt;&gt;"",$M300&gt;TODAY()),"délivrance datée dans le futur, ",""))-2),IF($P300&lt;TODAY(),"Expirée",IF($P300-TODAY()&lt;=60,"À renouveler","Valide"))))))</f>
      </c>
      <c r="R300" s="8"/>
      <c r="S300" s="14">
        <f>IF($A300="","",IFERROR(INDEX(Salariés!$D$2:$D$151,MATCH($A300,Salariés!$H$2:$H$151,0))&amp;"",""))</f>
      </c>
      <c r="T300" s="14">
        <f>IF($B300="","",IFERROR(VLOOKUP($B300,'Référentiel'!$A$2:$B$10,2,FALSE),""))</f>
      </c>
      <c r="U300" s="14">
        <f>IF(OR($A300="",$T300&lt;&gt;"Obligatoire"),"",IFERROR(IF(INDEX(Salariés!$E$2:$E$151,MATCH($A300,Salariés!$H$2:$H$151,0))="","",INDEX(Salariés!$E$2:$E$151,MATCH($A300,Salariés!$H$2:$H$151,0))),""))</f>
      </c>
      <c r="V300" s="14">
        <f>IF(OR($Q300="Valide",$Q300="À renouveler"),$P300+ROW()/100000,"")</f>
      </c>
      <c r="W300" s="14">
        <f>IF(AND($A300&lt;&gt;"",$A300='Autorisation à imprimer'!$D$1,OR($Q300="Valide",$Q300="À renouveler")),ROW(),"")</f>
      </c>
    </row>
    <row r="301" spans="1:23" x14ac:dyDescent="0.25">
      <c r="A301" s="8"/>
      <c r="B301" s="8"/>
      <c r="C301" s="8"/>
      <c r="D301" s="8"/>
      <c r="E301" s="8"/>
      <c r="F301" s="8"/>
      <c r="G301" s="8"/>
      <c r="H301" s="12"/>
      <c r="I301" s="8"/>
      <c r="J301" s="12"/>
      <c r="K301" s="13">
        <f>IF(AND($H301&lt;&gt;"",AND($E301="CACES®",$F301&lt;&gt;"",$F301&lt;&gt;"Sans objet")),EDATE($H301,12*IFERROR(VLOOKUP($F301,'Référentiel'!$D$2:$G$9,4,FALSE),5))-1,IF($J301="","",$J301))</f>
      </c>
      <c r="L301" s="12"/>
      <c r="M301" s="12"/>
      <c r="N301" s="12"/>
      <c r="O301" s="13">
        <f>IF(OR($A301="",$T301&lt;&gt;"Obligatoire"),"",IFERROR(IF(INDEX(Salariés!$F$2:$F$151,MATCH($A301,Salariés!$H$2:$H$151,0))="","",INDEX(Salariés!$F$2:$F$151,MATCH($A301,Salariés!$H$2:$H$151,0))),""))</f>
      </c>
      <c r="P301" s="13">
        <f>IF(NOT(OR($A301&lt;&gt;"",$B301&lt;&gt;"")),"",IF(COUNT($O301,$K301,$N301)=0,"",MIN($O301,$K301,$N301)))</f>
      </c>
      <c r="Q301" s="14">
        <f>IF(NOT(OR($A301&lt;&gt;"",$B301&lt;&gt;"")),"",IF($S301="Jeune en dérogation (R. 4153-40)","À vérifier : régime des jeunes (R. 4153-40)",IF(LEN(IF($A301="","salarié, ",IF(COUNTIF(Salariés!$H$2:$H$151,$A301)&gt;1,"salarié en double, ",""))&amp;IF($B301="","famille, ","")&amp;IF($E301="","type de contrôle, ","")&amp;IF(AND($T301="Obligatoire",$O301="",$S301&lt;&gt;"Jeune en dérogation (R. 4153-40)"),"attestation médicale, ","")&amp;IF($H301="","contrôle des connaissances, ","")&amp;IF($K301="","échéance du contrôle, ","")&amp;IF($L301="","connaissance des lieux, ","")&amp;IF($M301="","date de délivrance, ","")&amp;IF(AND($S301="Intérimaire",$N301=""),"date limite (fin de mission), ",""))&gt;0,"Incomplète : "&amp;LEFT(IF($A301="","salarié, ",IF(COUNTIF(Salariés!$H$2:$H$151,$A301)&gt;1,"salarié en double, ",""))&amp;IF($B301="","famille, ","")&amp;IF($E301="","type de contrôle, ","")&amp;IF(AND($T301="Obligatoire",$O301="",$S301&lt;&gt;"Jeune en dérogation (R. 4153-40)"),"attestation médicale, ","")&amp;IF($H301="","contrôle des connaissances, ","")&amp;IF($K301="","échéance du contrôle, ","")&amp;IF($L301="","connaissance des lieux, ","")&amp;IF($M301="","date de délivrance, ","")&amp;IF(AND($S301="Intérimaire",$N301=""),"date limite (fin de mission), ",""),LEN(IF($A301="","salarié, ",IF(COUNTIF(Salariés!$H$2:$H$151,$A301)&gt;1,"salarié en double, ",""))&amp;IF($B301="","famille, ","")&amp;IF($E301="","type de contrôle, ","")&amp;IF(AND($T301="Obligatoire",$O301="",$S301&lt;&gt;"Jeune en dérogation (R. 4153-40)"),"attestation médicale, ","")&amp;IF($H301="","contrôle des connaissances, ","")&amp;IF($K301="","échéance du contrôle, ","")&amp;IF($L301="","connaissance des lieux, ","")&amp;IF($M301="","date de délivrance, ","")&amp;IF(AND($S301="Intérimaire",$N301=""),"date limite (fin de mission), ",""))-2),IF(LEN(IF(AND($U301&lt;&gt;"",$M301&lt;&gt;"",$U301&gt;$M301),"attestation plus récente, ","")&amp;IF(AND($H301&lt;&gt;"",$M301&lt;&gt;"",$H301&gt;$M301),"contrôle plus récent, ","")&amp;IF(AND($L301&lt;&gt;"",$M301&lt;&gt;"",$L301&gt;$M301),"connaissance des lieux plus récente, ","")&amp;IF(AND($M301&lt;&gt;"",$M301&gt;TODAY()),"délivrance datée dans le futur, ",""))&gt;0,"À redélivrer : "&amp;LEFT(IF(AND($U301&lt;&gt;"",$M301&lt;&gt;"",$U301&gt;$M301),"attestation plus récente, ","")&amp;IF(AND($H301&lt;&gt;"",$M301&lt;&gt;"",$H301&gt;$M301),"contrôle plus récent, ","")&amp;IF(AND($L301&lt;&gt;"",$M301&lt;&gt;"",$L301&gt;$M301),"connaissance des lieux plus récente, ","")&amp;IF(AND($M301&lt;&gt;"",$M301&gt;TODAY()),"délivrance datée dans le futur, ",""),LEN(IF(AND($U301&lt;&gt;"",$M301&lt;&gt;"",$U301&gt;$M301),"attestation plus récente, ","")&amp;IF(AND($H301&lt;&gt;"",$M301&lt;&gt;"",$H301&gt;$M301),"contrôle plus récent, ","")&amp;IF(AND($L301&lt;&gt;"",$M301&lt;&gt;"",$L301&gt;$M301),"connaissance des lieux plus récente, ","")&amp;IF(AND($M301&lt;&gt;"",$M301&gt;TODAY()),"délivrance datée dans le futur, ",""))-2),IF($P301&lt;TODAY(),"Expirée",IF($P301-TODAY()&lt;=60,"À renouveler","Valide"))))))</f>
      </c>
      <c r="R301" s="8"/>
      <c r="S301" s="14">
        <f>IF($A301="","",IFERROR(INDEX(Salariés!$D$2:$D$151,MATCH($A301,Salariés!$H$2:$H$151,0))&amp;"",""))</f>
      </c>
      <c r="T301" s="14">
        <f>IF($B301="","",IFERROR(VLOOKUP($B301,'Référentiel'!$A$2:$B$10,2,FALSE),""))</f>
      </c>
      <c r="U301" s="14">
        <f>IF(OR($A301="",$T301&lt;&gt;"Obligatoire"),"",IFERROR(IF(INDEX(Salariés!$E$2:$E$151,MATCH($A301,Salariés!$H$2:$H$151,0))="","",INDEX(Salariés!$E$2:$E$151,MATCH($A301,Salariés!$H$2:$H$151,0))),""))</f>
      </c>
      <c r="V301" s="14">
        <f>IF(OR($Q301="Valide",$Q301="À renouveler"),$P301+ROW()/100000,"")</f>
      </c>
      <c r="W301" s="14">
        <f>IF(AND($A301&lt;&gt;"",$A301='Autorisation à imprimer'!$D$1,OR($Q301="Valide",$Q301="À renouveler")),ROW(),"")</f>
      </c>
    </row>
  </sheetData>
  <sheetProtection sheet="1" formatColumns="0" formatRows="0" autoFilter="0"/>
  <autoFilter ref="A1:W1"/>
  <conditionalFormatting sqref="Q2:Q301">
    <cfRule type="expression" dxfId="3" priority="1">
      <formula>$Q2="Expirée"</formula>
    </cfRule>
    <cfRule type="expression" dxfId="4" priority="2">
      <formula>$Q2="À renouveler"</formula>
    </cfRule>
    <cfRule type="expression" dxfId="5" priority="3">
      <formula>OR(LEFT($Q2,10)="Incomplète",LEFT($Q2,10)="À vérifier",LEFT($Q2,12)="À redélivrer")</formula>
    </cfRule>
    <cfRule type="expression" dxfId="6" priority="4">
      <formula>$Q2="Valide"</formula>
    </cfRule>
  </conditionalFormatting>
  <dataValidations count="9">
    <dataValidation type="list" allowBlank="1" showErrorMessage="1" errorStyle="warning" errorTitle="Salarié" error="Choisissez un salarié de l'onglet Salariés, ou ajoutez-le d'abord." sqref="A2:A301">
      <formula1>Salariés!$H$2:$H$151</formula1>
    </dataValidation>
    <dataValidation type="list" allowBlank="1" showErrorMessage="1" errorStyle="stop" errorTitle="Famille" error="Choisissez une famille du Référentiel." sqref="B2:B301">
      <formula1>'Référentiel'!$A$2:$A$10</formula1>
    </dataValidation>
    <dataValidation type="list" allowBlank="1" showErrorMessage="1" errorStyle="stop" errorTitle="Type de contrôle" error="Choisissez dans la liste." sqref="E2:E301">
      <formula1>"CACES®,Évaluation interne,Autre organisme"</formula1>
    </dataValidation>
    <dataValidation type="list" allowBlank="1" showErrorMessage="1" errorStyle="stop" errorTitle="Recommandation" error="Choisissez une recommandation du Référentiel (R.482, R.489...)." sqref="F2:F301">
      <formula1>'Référentiel'!$I$2:$I$10</formula1>
    </dataValidation>
    <dataValidation type="custom" allowBlank="1" showErrorMessage="1" errorStyle="stop" errorTitle="Date attendue" error="Saisissez une date au format jj/mm/aaaa." sqref="H2:H301">
      <formula1>ISNUMBER(H2)</formula1>
    </dataValidation>
    <dataValidation type="custom" allowBlank="1" showErrorMessage="1" errorStyle="stop" errorTitle="Date attendue" error="Saisissez une date au format jj/mm/aaaa." sqref="J2:J301">
      <formula1>ISNUMBER(J2)</formula1>
    </dataValidation>
    <dataValidation type="custom" allowBlank="1" showErrorMessage="1" errorStyle="stop" errorTitle="Date attendue" error="Saisissez une date au format jj/mm/aaaa." sqref="L2:L301">
      <formula1>ISNUMBER(L2)</formula1>
    </dataValidation>
    <dataValidation type="custom" allowBlank="1" showErrorMessage="1" errorStyle="stop" errorTitle="Date attendue" error="Saisissez une date au format jj/mm/aaaa." sqref="M2:M301">
      <formula1>ISNUMBER(M2)</formula1>
    </dataValidation>
    <dataValidation type="custom" allowBlank="1" showErrorMessage="1" errorStyle="stop" errorTitle="Date attendue" error="Saisissez une date au format jj/mm/aaaa." sqref="N2:N301">
      <formula1>ISNUMBER(N2)</formula1>
    </dataValidation>
  </dataValidations>
  <pageSetup paperSize="9" orientation="landscape" fitToWidth="1" fitToHeight="0"/>
  <headerFooter>
    <oddFooter>&amp;LAutorisations de conduite - modèle Roméo Labs, romeolabs.app (CC BY 4.0)&amp;CPage &amp;P / &amp;N&amp;RSuivi terrain : tryromeo.com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A34A"/>
  </sheetPr>
  <dimension ref="B1:J16"/>
  <sheetViews>
    <sheetView workbookViewId="0" showGridLines="0"/>
  </sheetViews>
  <sheetFormatPr defaultRowHeight="15" outlineLevelRow="0" outlineLevelCol="0" x14ac:dyDescent="55"/>
  <cols>
    <col min="1" max="1" width="3" customWidth="1"/>
    <col min="2" max="2" width="36" customWidth="1"/>
    <col min="3" max="3" width="12" customWidth="1"/>
    <col min="4" max="4" width="3" customWidth="1"/>
    <col min="5" max="5" width="22" customWidth="1"/>
    <col min="6" max="6" width="34" customWidth="1"/>
    <col min="7" max="7" width="14" customWidth="1"/>
    <col min="8" max="8" width="26" customWidth="1"/>
    <col min="10" max="10" width="9" hidden="1" customWidth="1"/>
  </cols>
  <sheetData>
    <row r="1" spans="2:2" x14ac:dyDescent="0.25">
      <c r="B1" s="6" t="s">
        <v>131</v>
      </c>
    </row>
    <row r="3" spans="2:5" x14ac:dyDescent="0.25">
      <c r="B3" t="s">
        <v>132</v>
      </c>
      <c r="C3" s="17">
        <f>TODAY()</f>
      </c>
      <c r="E3" s="18" t="s">
        <v>133</v>
      </c>
    </row>
    <row r="4" spans="5:8" x14ac:dyDescent="0.25">
      <c r="E4" s="10" t="s">
        <v>42</v>
      </c>
      <c r="F4" s="10" t="s">
        <v>50</v>
      </c>
      <c r="G4" s="10" t="s">
        <v>134</v>
      </c>
      <c r="H4" s="10" t="s">
        <v>33</v>
      </c>
    </row>
    <row r="5" spans="2:10" x14ac:dyDescent="0.25">
      <c r="B5" s="19" t="s">
        <v>135</v>
      </c>
      <c r="C5" s="20">
        <f>COUNTIF(Autorisations!$Q$2:$Q$301,"Valide")</f>
      </c>
      <c r="E5" s="21">
        <f>IF($J5="","",INDEX(Autorisations!$A$2:$A$301,$J5))</f>
      </c>
      <c r="F5" s="21">
        <f>IF($J5="","",INDEX(Autorisations!$B$2:$B$301,$J5))</f>
      </c>
      <c r="G5" s="22">
        <f>IF($J5="","",INDEX(Autorisations!$P$2:$P$301,$J5))</f>
      </c>
      <c r="H5" s="21">
        <f>IF($J5="","",INDEX(Autorisations!$Q$2:$Q$301,$J5))</f>
      </c>
      <c r="J5">
        <f>IFERROR(MATCH(SMALL(Autorisations!$V$2:$V$301,1),Autorisations!$V$2:$V$301,0),"")</f>
      </c>
    </row>
    <row r="6" spans="2:10" x14ac:dyDescent="0.25">
      <c r="B6" s="19" t="s">
        <v>136</v>
      </c>
      <c r="C6" s="20">
        <f>COUNTIF(Autorisations!$Q$2:$Q$301,"À renouveler")</f>
      </c>
      <c r="E6" s="21">
        <f>IF($J6="","",INDEX(Autorisations!$A$2:$A$301,$J6))</f>
      </c>
      <c r="F6" s="21">
        <f>IF($J6="","",INDEX(Autorisations!$B$2:$B$301,$J6))</f>
      </c>
      <c r="G6" s="22">
        <f>IF($J6="","",INDEX(Autorisations!$P$2:$P$301,$J6))</f>
      </c>
      <c r="H6" s="21">
        <f>IF($J6="","",INDEX(Autorisations!$Q$2:$Q$301,$J6))</f>
      </c>
      <c r="J6">
        <f>IFERROR(MATCH(SMALL(Autorisations!$V$2:$V$301,2),Autorisations!$V$2:$V$301,0),"")</f>
      </c>
    </row>
    <row r="7" spans="2:10" x14ac:dyDescent="0.25">
      <c r="B7" s="19" t="s">
        <v>137</v>
      </c>
      <c r="C7" s="20">
        <f>COUNTIF(Autorisations!$Q$2:$Q$301,"Expirée")</f>
      </c>
      <c r="E7" s="21">
        <f>IF($J7="","",INDEX(Autorisations!$A$2:$A$301,$J7))</f>
      </c>
      <c r="F7" s="21">
        <f>IF($J7="","",INDEX(Autorisations!$B$2:$B$301,$J7))</f>
      </c>
      <c r="G7" s="22">
        <f>IF($J7="","",INDEX(Autorisations!$P$2:$P$301,$J7))</f>
      </c>
      <c r="H7" s="21">
        <f>IF($J7="","",INDEX(Autorisations!$Q$2:$Q$301,$J7))</f>
      </c>
      <c r="J7">
        <f>IFERROR(MATCH(SMALL(Autorisations!$V$2:$V$301,3),Autorisations!$V$2:$V$301,0),"")</f>
      </c>
    </row>
    <row r="8" spans="2:10" x14ac:dyDescent="0.25">
      <c r="B8" s="19" t="s">
        <v>138</v>
      </c>
      <c r="C8" s="20">
        <f>COUNTIF(Autorisations!$Q$2:$Q$301,"À redélivrer*")</f>
      </c>
      <c r="E8" s="21">
        <f>IF($J8="","",INDEX(Autorisations!$A$2:$A$301,$J8))</f>
      </c>
      <c r="F8" s="21">
        <f>IF($J8="","",INDEX(Autorisations!$B$2:$B$301,$J8))</f>
      </c>
      <c r="G8" s="22">
        <f>IF($J8="","",INDEX(Autorisations!$P$2:$P$301,$J8))</f>
      </c>
      <c r="H8" s="21">
        <f>IF($J8="","",INDEX(Autorisations!$Q$2:$Q$301,$J8))</f>
      </c>
      <c r="J8">
        <f>IFERROR(MATCH(SMALL(Autorisations!$V$2:$V$301,4),Autorisations!$V$2:$V$301,0),"")</f>
      </c>
    </row>
    <row r="9" spans="2:10" x14ac:dyDescent="0.25">
      <c r="B9" s="19" t="s">
        <v>139</v>
      </c>
      <c r="C9" s="20">
        <f>COUNTIF(Autorisations!$Q$2:$Q$301,"Incomplète*")</f>
      </c>
      <c r="E9" s="21">
        <f>IF($J9="","",INDEX(Autorisations!$A$2:$A$301,$J9))</f>
      </c>
      <c r="F9" s="21">
        <f>IF($J9="","",INDEX(Autorisations!$B$2:$B$301,$J9))</f>
      </c>
      <c r="G9" s="22">
        <f>IF($J9="","",INDEX(Autorisations!$P$2:$P$301,$J9))</f>
      </c>
      <c r="H9" s="21">
        <f>IF($J9="","",INDEX(Autorisations!$Q$2:$Q$301,$J9))</f>
      </c>
      <c r="J9">
        <f>IFERROR(MATCH(SMALL(Autorisations!$V$2:$V$301,5),Autorisations!$V$2:$V$301,0),"")</f>
      </c>
    </row>
    <row r="10" spans="2:10" x14ac:dyDescent="0.25">
      <c r="B10" s="19" t="s">
        <v>140</v>
      </c>
      <c r="C10" s="20">
        <f>COUNTIF(Autorisations!$Q$2:$Q$301,"À vérifier*")</f>
      </c>
      <c r="E10" s="21">
        <f>IF($J10="","",INDEX(Autorisations!$A$2:$A$301,$J10))</f>
      </c>
      <c r="F10" s="21">
        <f>IF($J10="","",INDEX(Autorisations!$B$2:$B$301,$J10))</f>
      </c>
      <c r="G10" s="22">
        <f>IF($J10="","",INDEX(Autorisations!$P$2:$P$301,$J10))</f>
      </c>
      <c r="H10" s="21">
        <f>IF($J10="","",INDEX(Autorisations!$Q$2:$Q$301,$J10))</f>
      </c>
      <c r="J10">
        <f>IFERROR(MATCH(SMALL(Autorisations!$V$2:$V$301,6),Autorisations!$V$2:$V$301,0),"")</f>
      </c>
    </row>
    <row r="11" spans="5:10" x14ac:dyDescent="0.25">
      <c r="E11" s="21">
        <f>IF($J11="","",INDEX(Autorisations!$A$2:$A$301,$J11))</f>
      </c>
      <c r="F11" s="21">
        <f>IF($J11="","",INDEX(Autorisations!$B$2:$B$301,$J11))</f>
      </c>
      <c r="G11" s="22">
        <f>IF($J11="","",INDEX(Autorisations!$P$2:$P$301,$J11))</f>
      </c>
      <c r="H11" s="21">
        <f>IF($J11="","",INDEX(Autorisations!$Q$2:$Q$301,$J11))</f>
      </c>
      <c r="J11">
        <f>IFERROR(MATCH(SMALL(Autorisations!$V$2:$V$301,7),Autorisations!$V$2:$V$301,0),"")</f>
      </c>
    </row>
    <row r="12" spans="2:10" x14ac:dyDescent="0.25">
      <c r="B12" s="19" t="s">
        <v>141</v>
      </c>
      <c r="C12" s="20">
        <f>COUNTIF(Salariés!$G$2:$G$151,"À renouveler")</f>
      </c>
      <c r="E12" s="21">
        <f>IF($J12="","",INDEX(Autorisations!$A$2:$A$301,$J12))</f>
      </c>
      <c r="F12" s="21">
        <f>IF($J12="","",INDEX(Autorisations!$B$2:$B$301,$J12))</f>
      </c>
      <c r="G12" s="22">
        <f>IF($J12="","",INDEX(Autorisations!$P$2:$P$301,$J12))</f>
      </c>
      <c r="H12" s="21">
        <f>IF($J12="","",INDEX(Autorisations!$Q$2:$Q$301,$J12))</f>
      </c>
      <c r="J12">
        <f>IFERROR(MATCH(SMALL(Autorisations!$V$2:$V$301,8),Autorisations!$V$2:$V$301,0),"")</f>
      </c>
    </row>
    <row r="13" spans="2:10" x14ac:dyDescent="0.25">
      <c r="B13" s="19" t="s">
        <v>142</v>
      </c>
      <c r="C13" s="20">
        <f>COUNTIF(Salariés!$G$2:$G$151,"Expirée")+COUNTIF(Salariés!$G$2:$G$151,"Attestation manquante")</f>
      </c>
      <c r="E13" s="21">
        <f>IF($J13="","",INDEX(Autorisations!$A$2:$A$301,$J13))</f>
      </c>
      <c r="F13" s="21">
        <f>IF($J13="","",INDEX(Autorisations!$B$2:$B$301,$J13))</f>
      </c>
      <c r="G13" s="22">
        <f>IF($J13="","",INDEX(Autorisations!$P$2:$P$301,$J13))</f>
      </c>
      <c r="H13" s="21">
        <f>IF($J13="","",INDEX(Autorisations!$Q$2:$Q$301,$J13))</f>
      </c>
      <c r="J13">
        <f>IFERROR(MATCH(SMALL(Autorisations!$V$2:$V$301,9),Autorisations!$V$2:$V$301,0),"")</f>
      </c>
    </row>
    <row r="14" spans="2:10" x14ac:dyDescent="0.25">
      <c r="B14" s="19" t="s">
        <v>143</v>
      </c>
      <c r="C14" s="20">
        <f>COUNTIF(Salariés!$G$2:$G$151,"Doublon*")</f>
      </c>
      <c r="E14" s="21">
        <f>IF($J14="","",INDEX(Autorisations!$A$2:$A$301,$J14))</f>
      </c>
      <c r="F14" s="21">
        <f>IF($J14="","",INDEX(Autorisations!$B$2:$B$301,$J14))</f>
      </c>
      <c r="G14" s="22">
        <f>IF($J14="","",INDEX(Autorisations!$P$2:$P$301,$J14))</f>
      </c>
      <c r="H14" s="21">
        <f>IF($J14="","",INDEX(Autorisations!$Q$2:$Q$301,$J14))</f>
      </c>
      <c r="J14">
        <f>IFERROR(MATCH(SMALL(Autorisations!$V$2:$V$301,10),Autorisations!$V$2:$V$301,0),"")</f>
      </c>
    </row>
    <row r="15" spans="5:10" x14ac:dyDescent="0.25">
      <c r="E15" s="21">
        <f>IF($J15="","",INDEX(Autorisations!$A$2:$A$301,$J15))</f>
      </c>
      <c r="F15" s="21">
        <f>IF($J15="","",INDEX(Autorisations!$B$2:$B$301,$J15))</f>
      </c>
      <c r="G15" s="22">
        <f>IF($J15="","",INDEX(Autorisations!$P$2:$P$301,$J15))</f>
      </c>
      <c r="H15" s="21">
        <f>IF($J15="","",INDEX(Autorisations!$Q$2:$Q$301,$J15))</f>
      </c>
      <c r="J15">
        <f>IFERROR(MATCH(SMALL(Autorisations!$V$2:$V$301,11),Autorisations!$V$2:$V$301,0),"")</f>
      </c>
    </row>
    <row r="16" spans="5:10" x14ac:dyDescent="0.25">
      <c r="E16" s="21">
        <f>IF($J16="","",INDEX(Autorisations!$A$2:$A$301,$J16))</f>
      </c>
      <c r="F16" s="21">
        <f>IF($J16="","",INDEX(Autorisations!$B$2:$B$301,$J16))</f>
      </c>
      <c r="G16" s="22">
        <f>IF($J16="","",INDEX(Autorisations!$P$2:$P$301,$J16))</f>
      </c>
      <c r="H16" s="21">
        <f>IF($J16="","",INDEX(Autorisations!$Q$2:$Q$301,$J16))</f>
      </c>
      <c r="J16">
        <f>IFERROR(MATCH(SMALL(Autorisations!$V$2:$V$301,12),Autorisations!$V$2:$V$301,0),"")</f>
      </c>
    </row>
  </sheetData>
  <sheetProtection sheet="1" formatColumns="0" formatRows="0" autoFilter="0"/>
  <conditionalFormatting sqref="C6">
    <cfRule type="expression" dxfId="7" priority="1">
      <formula>C6&gt;0</formula>
    </cfRule>
  </conditionalFormatting>
  <conditionalFormatting sqref="C7">
    <cfRule type="expression" dxfId="8" priority="1">
      <formula>C7&gt;0</formula>
    </cfRule>
  </conditionalFormatting>
  <conditionalFormatting sqref="C8">
    <cfRule type="expression" dxfId="9" priority="1">
      <formula>C8&gt;0</formula>
    </cfRule>
  </conditionalFormatting>
  <conditionalFormatting sqref="C9">
    <cfRule type="expression" dxfId="10" priority="1">
      <formula>C9&gt;0</formula>
    </cfRule>
  </conditionalFormatting>
  <conditionalFormatting sqref="C10">
    <cfRule type="expression" dxfId="11" priority="1">
      <formula>C10&gt;0</formula>
    </cfRule>
  </conditionalFormatting>
  <conditionalFormatting sqref="C12">
    <cfRule type="expression" dxfId="12" priority="1">
      <formula>C12&gt;0</formula>
    </cfRule>
  </conditionalFormatting>
  <conditionalFormatting sqref="C13">
    <cfRule type="expression" dxfId="13" priority="1">
      <formula>C13&gt;0</formula>
    </cfRule>
  </conditionalFormatting>
  <conditionalFormatting sqref="C14">
    <cfRule type="expression" dxfId="14" priority="1">
      <formula>C14&gt;0</formula>
    </cfRule>
  </conditionalFormatting>
  <conditionalFormatting sqref="H5:H16">
    <cfRule type="expression" dxfId="15" priority="1">
      <formula>$H5="À renouveler"</formula>
    </cfRule>
    <cfRule type="expression" dxfId="16" priority="2">
      <formula>$H5="Valide"</formula>
    </cfRule>
  </conditionalFormatting>
  <pageMargins left="0.7" right="0.7" top="0.75" bottom="0.75" header="0.3" footer="0.3"/>
  <pageSetup orientation="portrait" horizontalDpi="4294967295" verticalDpi="4294967295" scale="100" fitToWidth="1" fitToHeight="1"/>
  <headerFooter>
    <oddFooter>&amp;LAutorisations de conduite - modèle Roméo Labs, romeolabs.app (CC BY 4.0)&amp;CPage &amp;P / &amp;N&amp;RSuivi terrain : tryromeo.com</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7791F"/>
    <pageSetUpPr fitToPage="1"/>
  </sheetPr>
  <dimension ref="A1:K31"/>
  <sheetViews>
    <sheetView workbookViewId="0" showGridLines="0"/>
  </sheetViews>
  <sheetFormatPr defaultRowHeight="15" outlineLevelRow="0" outlineLevelCol="0" x14ac:dyDescent="55"/>
  <cols>
    <col min="1" max="1" width="19" customWidth="1"/>
    <col min="2" max="2" width="25" customWidth="1"/>
    <col min="3" max="3" width="19" customWidth="1"/>
    <col min="4" max="6" width="11" customWidth="1"/>
    <col min="7" max="7" width="12" customWidth="1"/>
    <col min="10" max="10" width="9" hidden="1" customWidth="1"/>
    <col min="11" max="11" width="9" hidden="1" customWidth="1"/>
  </cols>
  <sheetData>
    <row r="1" ht="22" customHeight="1" spans="1:10" x14ac:dyDescent="0.25">
      <c r="A1" s="23" t="s">
        <v>144</v>
      </c>
      <c r="B1" s="23"/>
      <c r="C1" s="23"/>
      <c r="D1" s="24" t="s">
        <v>116</v>
      </c>
      <c r="E1" s="24"/>
      <c r="F1" s="24"/>
      <c r="G1" s="24"/>
      <c r="J1" s="25">
        <f>IF($D$1="","",IFERROR(MATCH($D$1,Salariés!$H$2:$H$151,0),""))</f>
      </c>
    </row>
    <row r="2" ht="30" customHeight="1" spans="1:7" x14ac:dyDescent="0.25">
      <c r="A2" s="26">
        <f>IF($D$1="","Choisissez un salarié dans la liste.",IF(COUNT(Autorisations!$W$2:$W$301)&gt;6,"Seules 6 lignes tiennent sur la page : "&amp;(COUNT(Autorisations!$W$2:$W$301)-6)&amp;" ligne(s) valide(s) ne s'imprime(nt) pas. ","")&amp;IF(COUNTIF(Autorisations!$A$2:$A$301,$D$1)-COUNT(Autorisations!$W$2:$W$301)&gt;0,COUNTIF(Autorisations!$A$2:$A$301,$D$1)-COUNT(Autorisations!$W$2:$W$301)&amp;" ligne(s) non valide(s) (expirée, incomplète, à redélivrer ou à vérifier) ne s'imprime(nt) pas : voir l'onglet Autorisations.",IF(COUNT(Autorisations!$W$2:$W$301)&gt;6,"","Seul le cadre ci-dessous s'imprime (lignes 4 à 31). Tout se remplit depuis les onglets Entreprise, Salariés et Autorisations.")))</f>
      </c>
      <c r="B2" s="26"/>
      <c r="C2" s="26"/>
      <c r="D2" s="26"/>
      <c r="E2" s="26"/>
      <c r="F2" s="26"/>
      <c r="G2" s="26"/>
    </row>
    <row r="4" ht="26" customHeight="1" spans="1:7" x14ac:dyDescent="0.25">
      <c r="A4" s="27" t="s">
        <v>145</v>
      </c>
      <c r="B4" s="27"/>
      <c r="C4" s="27"/>
      <c r="D4" s="27"/>
      <c r="E4" s="27"/>
      <c r="F4" s="27"/>
      <c r="G4" s="27"/>
    </row>
    <row r="5" ht="24" customHeight="1" spans="1:7" x14ac:dyDescent="0.25">
      <c r="A5" s="28" t="s">
        <v>146</v>
      </c>
      <c r="B5" s="28"/>
      <c r="C5" s="28"/>
      <c r="D5" s="28"/>
      <c r="E5" s="28"/>
      <c r="F5" s="28"/>
      <c r="G5" s="28"/>
    </row>
    <row r="7" ht="18" customHeight="1" spans="1:7" x14ac:dyDescent="0.25">
      <c r="A7" s="29">
        <f>Entreprise!$B$3&amp;IF(Entreprise!$B$4="","",", "&amp;Entreprise!$B$4)</f>
      </c>
      <c r="B7" s="29"/>
      <c r="C7" s="29"/>
      <c r="D7" s="29"/>
      <c r="E7" s="29"/>
      <c r="F7" s="29"/>
      <c r="G7" s="29"/>
    </row>
    <row r="9" ht="18" customHeight="1" spans="1:7" x14ac:dyDescent="0.25">
      <c r="A9" s="25">
        <f>"Je soussigné(e) "&amp;Entreprise!$B$5&amp;IF(Entreprise!$B$6="","",", "&amp;Entreprise!$B$6)&amp;", autorise :"</f>
      </c>
      <c r="B9" s="25"/>
      <c r="C9" s="25"/>
      <c r="D9" s="25"/>
      <c r="E9" s="25"/>
      <c r="F9" s="25"/>
      <c r="G9" s="25"/>
    </row>
    <row r="10" ht="20" customHeight="1" spans="1:7" x14ac:dyDescent="0.25">
      <c r="A10" s="30">
        <f>IF($D$1="","",$D$1)</f>
      </c>
      <c r="B10" s="30"/>
      <c r="C10" s="30"/>
      <c r="D10" s="25">
        <f>IF($J$1="","",IF($J$1="","",INDEX(Salariés!$C$2:$C$151,$J$1))&amp;IF(IF($J$1="","",INDEX(Salariés!$D$2:$D$151,$J$1))="Intérimaire"," (intérimaire, pour la durée de sa mission)",""))</f>
      </c>
      <c r="E10" s="25"/>
      <c r="F10" s="25"/>
      <c r="G10" s="25"/>
    </row>
    <row r="11" ht="18" customHeight="1" spans="1:7" x14ac:dyDescent="0.25">
      <c r="A11" s="25" t="s">
        <v>147</v>
      </c>
      <c r="B11" s="25"/>
      <c r="C11" s="25"/>
      <c r="D11" s="25"/>
      <c r="E11" s="25"/>
      <c r="F11" s="25"/>
      <c r="G11" s="25"/>
    </row>
    <row r="13" ht="30" customHeight="1" spans="1:7" x14ac:dyDescent="0.25">
      <c r="A13" s="31" t="s">
        <v>50</v>
      </c>
      <c r="B13" s="31" t="s">
        <v>148</v>
      </c>
      <c r="C13" s="31" t="s">
        <v>149</v>
      </c>
      <c r="D13" s="31" t="s">
        <v>150</v>
      </c>
      <c r="E13" s="31" t="s">
        <v>151</v>
      </c>
      <c r="F13" s="31" t="s">
        <v>152</v>
      </c>
      <c r="G13" s="31" t="s">
        <v>153</v>
      </c>
    </row>
    <row r="14" ht="36" customHeight="1" spans="1:11" x14ac:dyDescent="0.25">
      <c r="A14" s="32">
        <f>IF($K14="","",INDEX(Autorisations!$B$2:$B$301,$K14)&amp;"")</f>
      </c>
      <c r="B14" s="32">
        <f>IF($K14="","",IF($K14="","",INDEX(Autorisations!$C$2:$C$301,$K14)&amp;"")&amp;IF(IF($K14="","",INDEX(Autorisations!$D$2:$D$301,$K14)&amp;"")="",""," - "&amp;IF($K14="","",INDEX(Autorisations!$D$2:$D$301,$K14)&amp;""))&amp;IF(IF($K14="","",INDEX(Autorisations!$R$2:$R$301,$K14)&amp;"")="",""," ; "&amp;IF($K14="","",INDEX(Autorisations!$R$2:$R$301,$K14)&amp;"")))</f>
      </c>
      <c r="C14" s="32">
        <f>IF($K14="","",IF($K14="","",INDEX(Autorisations!$E$2:$E$301,$K14)&amp;"")&amp;IF(IF($K14="","",INDEX(Autorisations!$F$2:$F$301,$K14)&amp;"")="",""," "&amp;IF($K14="","",INDEX(Autorisations!$F$2:$F$301,$K14)&amp;""))&amp;IF(IF($K14="","",INDEX(Autorisations!$G$2:$G$301,$K14)&amp;"")="",""," cat. "&amp;IF($K14="","",INDEX(Autorisations!$G$2:$G$301,$K14)&amp;""))&amp;IF(IF($K14="","",INDEX(Autorisations!$I$2:$I$301,$K14)&amp;"")="","",", "&amp;IF($K14="","",INDEX(Autorisations!$I$2:$I$301,$K14)&amp;"")))</f>
      </c>
      <c r="D14" s="33">
        <f>IF($K14="","",IF(INDEX(Autorisations!$H$2:$H$301,$K14)="","",INDEX(Autorisations!$H$2:$H$301,$K14)))</f>
      </c>
      <c r="E14" s="33">
        <f>IF($K14="","",IF(INDEX(Autorisations!$L$2:$L$301,$K14)="","",INDEX(Autorisations!$L$2:$L$301,$K14)))</f>
      </c>
      <c r="F14" s="33">
        <f>IF($K14="","",IF(INDEX(Autorisations!$M$2:$M$301,$K14)="","",INDEX(Autorisations!$M$2:$M$301,$K14)))</f>
      </c>
      <c r="G14" s="34">
        <f>IF($K14="","",IF(INDEX(Autorisations!$P$2:$P$301,$K14)="","",INDEX(Autorisations!$P$2:$P$301,$K14)))</f>
      </c>
      <c r="K14" s="25">
        <f>IFERROR(SMALL(Autorisations!$W$2:$W$301,1)-1,"")</f>
      </c>
    </row>
    <row r="15" ht="36" customHeight="1" spans="1:11" x14ac:dyDescent="0.25">
      <c r="A15" s="32">
        <f>IF($K15="","",INDEX(Autorisations!$B$2:$B$301,$K15)&amp;"")</f>
      </c>
      <c r="B15" s="32">
        <f>IF($K15="","",IF($K15="","",INDEX(Autorisations!$C$2:$C$301,$K15)&amp;"")&amp;IF(IF($K15="","",INDEX(Autorisations!$D$2:$D$301,$K15)&amp;"")="",""," - "&amp;IF($K15="","",INDEX(Autorisations!$D$2:$D$301,$K15)&amp;""))&amp;IF(IF($K15="","",INDEX(Autorisations!$R$2:$R$301,$K15)&amp;"")="",""," ; "&amp;IF($K15="","",INDEX(Autorisations!$R$2:$R$301,$K15)&amp;"")))</f>
      </c>
      <c r="C15" s="32">
        <f>IF($K15="","",IF($K15="","",INDEX(Autorisations!$E$2:$E$301,$K15)&amp;"")&amp;IF(IF($K15="","",INDEX(Autorisations!$F$2:$F$301,$K15)&amp;"")="",""," "&amp;IF($K15="","",INDEX(Autorisations!$F$2:$F$301,$K15)&amp;""))&amp;IF(IF($K15="","",INDEX(Autorisations!$G$2:$G$301,$K15)&amp;"")="",""," cat. "&amp;IF($K15="","",INDEX(Autorisations!$G$2:$G$301,$K15)&amp;""))&amp;IF(IF($K15="","",INDEX(Autorisations!$I$2:$I$301,$K15)&amp;"")="","",", "&amp;IF($K15="","",INDEX(Autorisations!$I$2:$I$301,$K15)&amp;"")))</f>
      </c>
      <c r="D15" s="33">
        <f>IF($K15="","",IF(INDEX(Autorisations!$H$2:$H$301,$K15)="","",INDEX(Autorisations!$H$2:$H$301,$K15)))</f>
      </c>
      <c r="E15" s="33">
        <f>IF($K15="","",IF(INDEX(Autorisations!$L$2:$L$301,$K15)="","",INDEX(Autorisations!$L$2:$L$301,$K15)))</f>
      </c>
      <c r="F15" s="33">
        <f>IF($K15="","",IF(INDEX(Autorisations!$M$2:$M$301,$K15)="","",INDEX(Autorisations!$M$2:$M$301,$K15)))</f>
      </c>
      <c r="G15" s="34">
        <f>IF($K15="","",IF(INDEX(Autorisations!$P$2:$P$301,$K15)="","",INDEX(Autorisations!$P$2:$P$301,$K15)))</f>
      </c>
      <c r="K15" s="25">
        <f>IFERROR(SMALL(Autorisations!$W$2:$W$301,2)-1,"")</f>
      </c>
    </row>
    <row r="16" ht="36" customHeight="1" spans="1:11" x14ac:dyDescent="0.25">
      <c r="A16" s="32">
        <f>IF($K16="","",INDEX(Autorisations!$B$2:$B$301,$K16)&amp;"")</f>
      </c>
      <c r="B16" s="32">
        <f>IF($K16="","",IF($K16="","",INDEX(Autorisations!$C$2:$C$301,$K16)&amp;"")&amp;IF(IF($K16="","",INDEX(Autorisations!$D$2:$D$301,$K16)&amp;"")="",""," - "&amp;IF($K16="","",INDEX(Autorisations!$D$2:$D$301,$K16)&amp;""))&amp;IF(IF($K16="","",INDEX(Autorisations!$R$2:$R$301,$K16)&amp;"")="",""," ; "&amp;IF($K16="","",INDEX(Autorisations!$R$2:$R$301,$K16)&amp;"")))</f>
      </c>
      <c r="C16" s="32">
        <f>IF($K16="","",IF($K16="","",INDEX(Autorisations!$E$2:$E$301,$K16)&amp;"")&amp;IF(IF($K16="","",INDEX(Autorisations!$F$2:$F$301,$K16)&amp;"")="",""," "&amp;IF($K16="","",INDEX(Autorisations!$F$2:$F$301,$K16)&amp;""))&amp;IF(IF($K16="","",INDEX(Autorisations!$G$2:$G$301,$K16)&amp;"")="",""," cat. "&amp;IF($K16="","",INDEX(Autorisations!$G$2:$G$301,$K16)&amp;""))&amp;IF(IF($K16="","",INDEX(Autorisations!$I$2:$I$301,$K16)&amp;"")="","",", "&amp;IF($K16="","",INDEX(Autorisations!$I$2:$I$301,$K16)&amp;"")))</f>
      </c>
      <c r="D16" s="33">
        <f>IF($K16="","",IF(INDEX(Autorisations!$H$2:$H$301,$K16)="","",INDEX(Autorisations!$H$2:$H$301,$K16)))</f>
      </c>
      <c r="E16" s="33">
        <f>IF($K16="","",IF(INDEX(Autorisations!$L$2:$L$301,$K16)="","",INDEX(Autorisations!$L$2:$L$301,$K16)))</f>
      </c>
      <c r="F16" s="33">
        <f>IF($K16="","",IF(INDEX(Autorisations!$M$2:$M$301,$K16)="","",INDEX(Autorisations!$M$2:$M$301,$K16)))</f>
      </c>
      <c r="G16" s="34">
        <f>IF($K16="","",IF(INDEX(Autorisations!$P$2:$P$301,$K16)="","",INDEX(Autorisations!$P$2:$P$301,$K16)))</f>
      </c>
      <c r="K16" s="25">
        <f>IFERROR(SMALL(Autorisations!$W$2:$W$301,3)-1,"")</f>
      </c>
    </row>
    <row r="17" ht="36" customHeight="1" spans="1:11" x14ac:dyDescent="0.25">
      <c r="A17" s="32">
        <f>IF($K17="","",INDEX(Autorisations!$B$2:$B$301,$K17)&amp;"")</f>
      </c>
      <c r="B17" s="32">
        <f>IF($K17="","",IF($K17="","",INDEX(Autorisations!$C$2:$C$301,$K17)&amp;"")&amp;IF(IF($K17="","",INDEX(Autorisations!$D$2:$D$301,$K17)&amp;"")="",""," - "&amp;IF($K17="","",INDEX(Autorisations!$D$2:$D$301,$K17)&amp;""))&amp;IF(IF($K17="","",INDEX(Autorisations!$R$2:$R$301,$K17)&amp;"")="",""," ; "&amp;IF($K17="","",INDEX(Autorisations!$R$2:$R$301,$K17)&amp;"")))</f>
      </c>
      <c r="C17" s="32">
        <f>IF($K17="","",IF($K17="","",INDEX(Autorisations!$E$2:$E$301,$K17)&amp;"")&amp;IF(IF($K17="","",INDEX(Autorisations!$F$2:$F$301,$K17)&amp;"")="",""," "&amp;IF($K17="","",INDEX(Autorisations!$F$2:$F$301,$K17)&amp;""))&amp;IF(IF($K17="","",INDEX(Autorisations!$G$2:$G$301,$K17)&amp;"")="",""," cat. "&amp;IF($K17="","",INDEX(Autorisations!$G$2:$G$301,$K17)&amp;""))&amp;IF(IF($K17="","",INDEX(Autorisations!$I$2:$I$301,$K17)&amp;"")="","",", "&amp;IF($K17="","",INDEX(Autorisations!$I$2:$I$301,$K17)&amp;"")))</f>
      </c>
      <c r="D17" s="33">
        <f>IF($K17="","",IF(INDEX(Autorisations!$H$2:$H$301,$K17)="","",INDEX(Autorisations!$H$2:$H$301,$K17)))</f>
      </c>
      <c r="E17" s="33">
        <f>IF($K17="","",IF(INDEX(Autorisations!$L$2:$L$301,$K17)="","",INDEX(Autorisations!$L$2:$L$301,$K17)))</f>
      </c>
      <c r="F17" s="33">
        <f>IF($K17="","",IF(INDEX(Autorisations!$M$2:$M$301,$K17)="","",INDEX(Autorisations!$M$2:$M$301,$K17)))</f>
      </c>
      <c r="G17" s="34">
        <f>IF($K17="","",IF(INDEX(Autorisations!$P$2:$P$301,$K17)="","",INDEX(Autorisations!$P$2:$P$301,$K17)))</f>
      </c>
      <c r="K17" s="25">
        <f>IFERROR(SMALL(Autorisations!$W$2:$W$301,4)-1,"")</f>
      </c>
    </row>
    <row r="18" ht="36" customHeight="1" spans="1:11" x14ac:dyDescent="0.25">
      <c r="A18" s="32">
        <f>IF($K18="","",INDEX(Autorisations!$B$2:$B$301,$K18)&amp;"")</f>
      </c>
      <c r="B18" s="32">
        <f>IF($K18="","",IF($K18="","",INDEX(Autorisations!$C$2:$C$301,$K18)&amp;"")&amp;IF(IF($K18="","",INDEX(Autorisations!$D$2:$D$301,$K18)&amp;"")="",""," - "&amp;IF($K18="","",INDEX(Autorisations!$D$2:$D$301,$K18)&amp;""))&amp;IF(IF($K18="","",INDEX(Autorisations!$R$2:$R$301,$K18)&amp;"")="",""," ; "&amp;IF($K18="","",INDEX(Autorisations!$R$2:$R$301,$K18)&amp;"")))</f>
      </c>
      <c r="C18" s="32">
        <f>IF($K18="","",IF($K18="","",INDEX(Autorisations!$E$2:$E$301,$K18)&amp;"")&amp;IF(IF($K18="","",INDEX(Autorisations!$F$2:$F$301,$K18)&amp;"")="",""," "&amp;IF($K18="","",INDEX(Autorisations!$F$2:$F$301,$K18)&amp;""))&amp;IF(IF($K18="","",INDEX(Autorisations!$G$2:$G$301,$K18)&amp;"")="",""," cat. "&amp;IF($K18="","",INDEX(Autorisations!$G$2:$G$301,$K18)&amp;""))&amp;IF(IF($K18="","",INDEX(Autorisations!$I$2:$I$301,$K18)&amp;"")="","",", "&amp;IF($K18="","",INDEX(Autorisations!$I$2:$I$301,$K18)&amp;"")))</f>
      </c>
      <c r="D18" s="33">
        <f>IF($K18="","",IF(INDEX(Autorisations!$H$2:$H$301,$K18)="","",INDEX(Autorisations!$H$2:$H$301,$K18)))</f>
      </c>
      <c r="E18" s="33">
        <f>IF($K18="","",IF(INDEX(Autorisations!$L$2:$L$301,$K18)="","",INDEX(Autorisations!$L$2:$L$301,$K18)))</f>
      </c>
      <c r="F18" s="33">
        <f>IF($K18="","",IF(INDEX(Autorisations!$M$2:$M$301,$K18)="","",INDEX(Autorisations!$M$2:$M$301,$K18)))</f>
      </c>
      <c r="G18" s="34">
        <f>IF($K18="","",IF(INDEX(Autorisations!$P$2:$P$301,$K18)="","",INDEX(Autorisations!$P$2:$P$301,$K18)))</f>
      </c>
      <c r="K18" s="25">
        <f>IFERROR(SMALL(Autorisations!$W$2:$W$301,5)-1,"")</f>
      </c>
    </row>
    <row r="19" ht="36" customHeight="1" spans="1:11" x14ac:dyDescent="0.25">
      <c r="A19" s="32">
        <f>IF($K19="","",INDEX(Autorisations!$B$2:$B$301,$K19)&amp;"")</f>
      </c>
      <c r="B19" s="32">
        <f>IF($K19="","",IF($K19="","",INDEX(Autorisations!$C$2:$C$301,$K19)&amp;"")&amp;IF(IF($K19="","",INDEX(Autorisations!$D$2:$D$301,$K19)&amp;"")="",""," - "&amp;IF($K19="","",INDEX(Autorisations!$D$2:$D$301,$K19)&amp;""))&amp;IF(IF($K19="","",INDEX(Autorisations!$R$2:$R$301,$K19)&amp;"")="",""," ; "&amp;IF($K19="","",INDEX(Autorisations!$R$2:$R$301,$K19)&amp;"")))</f>
      </c>
      <c r="C19" s="32">
        <f>IF($K19="","",IF($K19="","",INDEX(Autorisations!$E$2:$E$301,$K19)&amp;"")&amp;IF(IF($K19="","",INDEX(Autorisations!$F$2:$F$301,$K19)&amp;"")="",""," "&amp;IF($K19="","",INDEX(Autorisations!$F$2:$F$301,$K19)&amp;""))&amp;IF(IF($K19="","",INDEX(Autorisations!$G$2:$G$301,$K19)&amp;"")="",""," cat. "&amp;IF($K19="","",INDEX(Autorisations!$G$2:$G$301,$K19)&amp;""))&amp;IF(IF($K19="","",INDEX(Autorisations!$I$2:$I$301,$K19)&amp;"")="","",", "&amp;IF($K19="","",INDEX(Autorisations!$I$2:$I$301,$K19)&amp;"")))</f>
      </c>
      <c r="D19" s="33">
        <f>IF($K19="","",IF(INDEX(Autorisations!$H$2:$H$301,$K19)="","",INDEX(Autorisations!$H$2:$H$301,$K19)))</f>
      </c>
      <c r="E19" s="33">
        <f>IF($K19="","",IF(INDEX(Autorisations!$L$2:$L$301,$K19)="","",INDEX(Autorisations!$L$2:$L$301,$K19)))</f>
      </c>
      <c r="F19" s="33">
        <f>IF($K19="","",IF(INDEX(Autorisations!$M$2:$M$301,$K19)="","",INDEX(Autorisations!$M$2:$M$301,$K19)))</f>
      </c>
      <c r="G19" s="34">
        <f>IF($K19="","",IF(INDEX(Autorisations!$P$2:$P$301,$K19)="","",INDEX(Autorisations!$P$2:$P$301,$K19)))</f>
      </c>
      <c r="K19" s="25">
        <f>IFERROR(SMALL(Autorisations!$W$2:$W$301,6)-1,"")</f>
      </c>
    </row>
    <row r="21" ht="18" customHeight="1" spans="1:7" x14ac:dyDescent="0.25">
      <c r="A21" s="29" t="s">
        <v>154</v>
      </c>
      <c r="B21" s="29"/>
      <c r="C21" s="29"/>
      <c r="D21" s="29"/>
      <c r="E21" s="29"/>
      <c r="F21" s="29"/>
      <c r="G21" s="29"/>
    </row>
    <row r="22" ht="40" customHeight="1" spans="1:7" x14ac:dyDescent="0.25">
      <c r="A22" s="25">
        <f>IF($E$22="","a) Attestation d'absence de contre-indications médicales : non saisie (elle ne s'applique pas aux ponts roulants, aux gerbeurs accompagnants ni aux autres équipements hors arrêté).",IF($E$22&lt;DATE(2025,10,1),"a) Avis d'aptitude délivré par le médecin du travail avant le 1er octobre 2025, tenant lieu d'attestation (décret n° 2025-355, art. 2), le :","a) Attestation d'absence de contre-indications médicales à la conduite, délivrée par le médecin du travail le :"))</f>
      </c>
      <c r="B22" s="25"/>
      <c r="C22" s="25"/>
      <c r="D22" s="25"/>
      <c r="E22" s="35">
        <f>IF($J$1="","",IF(IF($J$1="","",INDEX(Salariés!$E$2:$E$151,$J$1))="","",IF($J$1="","",INDEX(Salariés!$E$2:$E$151,$J$1))))</f>
      </c>
      <c r="F22" s="36">
        <f>IF($E$22="","","valable jusqu'au :")</f>
      </c>
      <c r="G22" s="35">
        <f>IF($J$1="","",IF($J$1="","",INDEX(Salariés!$F$2:$F$151,$J$1)))</f>
      </c>
    </row>
    <row r="23" ht="30" customHeight="1" spans="1:7" x14ac:dyDescent="0.25">
      <c r="A23" s="25" t="s">
        <v>155</v>
      </c>
      <c r="B23" s="25"/>
      <c r="C23" s="25"/>
      <c r="D23" s="25"/>
      <c r="E23" s="25"/>
      <c r="F23" s="25"/>
      <c r="G23" s="25"/>
    </row>
    <row r="24" ht="18" customHeight="1" spans="1:7" x14ac:dyDescent="0.25">
      <c r="A24" s="25" t="s">
        <v>156</v>
      </c>
      <c r="B24" s="25"/>
      <c r="C24" s="25"/>
      <c r="D24" s="25"/>
      <c r="E24" s="25"/>
      <c r="F24" s="25"/>
      <c r="G24" s="25"/>
    </row>
    <row r="26" ht="48" customHeight="1" spans="1:7" x14ac:dyDescent="0.25">
      <c r="A26" s="37" t="s">
        <v>157</v>
      </c>
      <c r="B26" s="37"/>
      <c r="C26" s="37"/>
      <c r="D26" s="37"/>
      <c r="E26" s="37"/>
      <c r="F26" s="37"/>
      <c r="G26" s="37"/>
    </row>
    <row r="28" spans="1:7" x14ac:dyDescent="0.25">
      <c r="A28" s="25">
        <f>"Fait à "&amp;Entreprise!$B$7&amp;", le "</f>
      </c>
      <c r="B28" s="25"/>
      <c r="C28" s="25"/>
      <c r="D28" s="25" t="s">
        <v>1</v>
      </c>
      <c r="E28" s="25"/>
      <c r="F28" s="25"/>
      <c r="G28" s="25"/>
    </row>
    <row r="30" ht="18" customHeight="1" spans="1:7" x14ac:dyDescent="0.25">
      <c r="A30" s="29" t="s">
        <v>158</v>
      </c>
      <c r="B30" s="29"/>
      <c r="C30" s="29"/>
      <c r="D30" s="29" t="s">
        <v>159</v>
      </c>
      <c r="E30" s="29"/>
      <c r="F30" s="29"/>
      <c r="G30" s="29"/>
    </row>
    <row r="31" ht="60" customHeight="1" spans="1:7" x14ac:dyDescent="0.25">
      <c r="A31" s="38"/>
      <c r="B31" s="38"/>
      <c r="C31" s="38"/>
      <c r="D31" s="38"/>
      <c r="E31" s="38"/>
      <c r="F31" s="38"/>
      <c r="G31" s="38"/>
    </row>
  </sheetData>
  <sheetProtection sheet="1" formatColumns="0" formatRows="0" autoFilter="0"/>
  <mergeCells count="21">
    <mergeCell ref="A1:C1"/>
    <mergeCell ref="D1:G1"/>
    <mergeCell ref="A2:G2"/>
    <mergeCell ref="A4:G4"/>
    <mergeCell ref="A5:G5"/>
    <mergeCell ref="A7:G7"/>
    <mergeCell ref="A9:G9"/>
    <mergeCell ref="A10:C10"/>
    <mergeCell ref="D10:G10"/>
    <mergeCell ref="A11:G11"/>
    <mergeCell ref="A21:G21"/>
    <mergeCell ref="A22:D22"/>
    <mergeCell ref="A23:G23"/>
    <mergeCell ref="A24:G24"/>
    <mergeCell ref="A26:G26"/>
    <mergeCell ref="A28:C28"/>
    <mergeCell ref="D28:G28"/>
    <mergeCell ref="A30:C30"/>
    <mergeCell ref="D30:G30"/>
    <mergeCell ref="A31:C31"/>
    <mergeCell ref="D31:G31"/>
  </mergeCells>
  <conditionalFormatting sqref="A2">
    <cfRule type="expression" dxfId="17" priority="1">
      <formula>OR(ISNUMBER(SEARCH("non valide",A2)),ISNUMBER(SEARCH("tiennent",A2)))</formula>
    </cfRule>
  </conditionalFormatting>
  <dataValidations count="1">
    <dataValidation type="list" allowBlank="1" showErrorMessage="1" errorStyle="warning" errorTitle="Salarié" error="Choisissez un salarié de l'onglet Salariés." sqref="D1">
      <formula1>Salariés!$H$2:$H$151</formula1>
    </dataValidation>
  </dataValidations>
  <printOptions horizontalCentered="1"/>
  <pageMargins left="0.5" right="0.5" top="0.6" bottom="0.6" header="0.3" footer="0.3"/>
  <pageSetup paperSize="9" orientation="portrait"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Notice</vt:lpstr>
      <vt:lpstr>Entreprise</vt:lpstr>
      <vt:lpstr>Salariés</vt:lpstr>
      <vt:lpstr>Référentiel</vt:lpstr>
      <vt:lpstr>Autorisations</vt:lpstr>
      <vt:lpstr>Tableau de bord</vt:lpstr>
      <vt:lpstr>Autorisation à imprimer</vt:lpstr>
    </vt:vector>
  </TitlesOfParts>
  <Company>Roméo Labs</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Roméo Labs</dc:creator>
  <dc:title/>
  <dc:subject/>
  <dc:description/>
  <cp:keywords/>
  <cp:category/>
  <cp:lastModifiedBy>Unknown</cp:lastModifiedBy>
  <dcterms:created xsi:type="dcterms:W3CDTF">2026-07-03T00:00:00Z</dcterms:created>
  <dcterms:modified xsi:type="dcterms:W3CDTF">2026-10-10T20:42:21Z</dcterms:modified>
</cp:coreProperties>
</file>